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3250" windowHeight="11760" activeTab="3"/>
  </bookViews>
  <sheets>
    <sheet name="Programa 11" sheetId="1" r:id="rId1"/>
    <sheet name="Programa 12" sheetId="5" r:id="rId2"/>
    <sheet name="Programa 14" sheetId="6" r:id="rId3"/>
    <sheet name="Programa 50" sheetId="7" r:id="rId4"/>
  </sheets>
  <externalReferences>
    <externalReference r:id="rId5"/>
  </externalReferences>
  <definedNames>
    <definedName name="_xlnm.Print_Area" localSheetId="0">'Programa 11'!$A$1:$J$58</definedName>
    <definedName name="_xlnm.Print_Area" localSheetId="1">'Programa 12'!$A$1:$J$39</definedName>
    <definedName name="_xlnm.Print_Area" localSheetId="2">'Programa 14'!$A$1:$J$39</definedName>
    <definedName name="_xlnm.Print_Area" localSheetId="3">'Programa 50'!$A$1:$J$61</definedName>
  </definedNames>
  <calcPr calcId="145621"/>
</workbook>
</file>

<file path=xl/calcChain.xml><?xml version="1.0" encoding="utf-8"?>
<calcChain xmlns="http://schemas.openxmlformats.org/spreadsheetml/2006/main">
  <c r="F26" i="1" l="1"/>
  <c r="F25" i="7"/>
  <c r="F28" i="7"/>
  <c r="E28" i="7"/>
  <c r="H28" i="7"/>
  <c r="G28" i="7"/>
  <c r="F27" i="7"/>
  <c r="G27" i="7"/>
  <c r="H27" i="7"/>
  <c r="E27" i="7"/>
  <c r="H26" i="7"/>
  <c r="F26" i="7"/>
  <c r="H25" i="7"/>
  <c r="G25" i="7"/>
  <c r="H24" i="7"/>
  <c r="F24" i="7"/>
  <c r="H24" i="6"/>
  <c r="F24" i="6"/>
  <c r="H24" i="5"/>
  <c r="G24" i="5"/>
  <c r="F24" i="5"/>
  <c r="F28" i="1"/>
  <c r="H28" i="1"/>
  <c r="H27" i="1"/>
  <c r="F27" i="1"/>
  <c r="H26" i="1"/>
  <c r="F25" i="1"/>
  <c r="H25" i="1"/>
  <c r="G25" i="1"/>
  <c r="E25" i="1"/>
  <c r="H24" i="1"/>
  <c r="G24" i="1"/>
  <c r="F24" i="1"/>
  <c r="E24" i="1"/>
  <c r="B40" i="7" l="1"/>
  <c r="J24" i="6" l="1"/>
  <c r="B59" i="7" l="1"/>
  <c r="B48" i="7"/>
  <c r="B44" i="7"/>
  <c r="B35" i="7"/>
  <c r="B31" i="7"/>
  <c r="J28" i="7"/>
  <c r="I28" i="7"/>
  <c r="J27" i="7"/>
  <c r="I27" i="7"/>
  <c r="J26" i="7"/>
  <c r="I26" i="7"/>
  <c r="J25" i="7"/>
  <c r="I25" i="7"/>
  <c r="J24" i="7"/>
  <c r="B57" i="7"/>
  <c r="C11" i="7"/>
  <c r="C10" i="7"/>
  <c r="C9" i="7"/>
  <c r="B37" i="6"/>
  <c r="B36" i="6"/>
  <c r="B27" i="6"/>
  <c r="I24" i="6"/>
  <c r="I20" i="6"/>
  <c r="C11" i="6"/>
  <c r="C10" i="6"/>
  <c r="C9" i="6"/>
  <c r="B37" i="5"/>
  <c r="B36" i="5"/>
  <c r="B38" i="5"/>
  <c r="B27" i="5"/>
  <c r="J24" i="5"/>
  <c r="I24" i="5"/>
  <c r="C11" i="5"/>
  <c r="C10" i="5"/>
  <c r="C9" i="5"/>
  <c r="B55" i="1"/>
  <c r="B46" i="1"/>
  <c r="B42" i="1"/>
  <c r="B38" i="1"/>
  <c r="B34" i="1"/>
  <c r="B30" i="1"/>
  <c r="B57" i="1"/>
  <c r="I20" i="1"/>
  <c r="J25" i="1"/>
  <c r="J26" i="1"/>
  <c r="J27" i="1"/>
  <c r="J28" i="1"/>
  <c r="J24" i="1"/>
  <c r="I25" i="1"/>
  <c r="I26" i="1"/>
  <c r="I27" i="1"/>
  <c r="I28" i="1"/>
  <c r="I24" i="1"/>
  <c r="B38" i="6" l="1"/>
  <c r="I20" i="5"/>
  <c r="B56" i="1"/>
  <c r="C11" i="1"/>
  <c r="C10" i="1"/>
  <c r="C9" i="1"/>
  <c r="I20" i="7" l="1"/>
  <c r="B58" i="7"/>
</calcChain>
</file>

<file path=xl/comments1.xml><?xml version="1.0" encoding="utf-8"?>
<comments xmlns="http://schemas.openxmlformats.org/spreadsheetml/2006/main">
  <authors>
    <author>Raul Barbosa</author>
  </authors>
  <commentList>
    <comment ref="G26" authorId="0">
      <text>
        <r>
          <rPr>
            <sz val="9"/>
            <color indexed="81"/>
            <rFont val="Tahoma"/>
            <family val="2"/>
          </rPr>
          <t xml:space="preserve">Este producto se mide a final de año
</t>
        </r>
      </text>
    </comment>
    <comment ref="G27" authorId="0">
      <text>
        <r>
          <rPr>
            <sz val="9"/>
            <color indexed="81"/>
            <rFont val="Tahoma"/>
            <family val="2"/>
          </rPr>
          <t>Este producto se mide a final de año</t>
        </r>
      </text>
    </comment>
    <comment ref="C28" authorId="0">
      <text>
        <r>
          <rPr>
            <sz val="9"/>
            <color indexed="81"/>
            <rFont val="Tahoma"/>
            <family val="2"/>
          </rPr>
          <t xml:space="preserve">este indicador hace referencia a 100%
</t>
        </r>
      </text>
    </comment>
    <comment ref="G28" authorId="0">
      <text>
        <r>
          <rPr>
            <sz val="9"/>
            <color indexed="81"/>
            <rFont val="Tahoma"/>
            <family val="2"/>
          </rPr>
          <t xml:space="preserve">Este producto se mide a final de año </t>
        </r>
      </text>
    </comment>
  </commentList>
</comments>
</file>

<file path=xl/comments2.xml><?xml version="1.0" encoding="utf-8"?>
<comments xmlns="http://schemas.openxmlformats.org/spreadsheetml/2006/main">
  <authors>
    <author>Raul Barbosa</author>
  </authors>
  <commentList>
    <comment ref="E24" authorId="0">
      <text>
        <r>
          <rPr>
            <sz val="9"/>
            <color indexed="81"/>
            <rFont val="Tahoma"/>
            <family val="2"/>
          </rPr>
          <t xml:space="preserve">Este producto se mide a final de año
</t>
        </r>
      </text>
    </comment>
    <comment ref="G24" authorId="0">
      <text>
        <r>
          <rPr>
            <sz val="9"/>
            <color indexed="81"/>
            <rFont val="Tahoma"/>
            <family val="2"/>
          </rPr>
          <t xml:space="preserve">Esta meta se mide a final de año
</t>
        </r>
      </text>
    </comment>
  </commentList>
</comments>
</file>

<file path=xl/comments3.xml><?xml version="1.0" encoding="utf-8"?>
<comments xmlns="http://schemas.openxmlformats.org/spreadsheetml/2006/main">
  <authors>
    <author>Raul Barbosa</author>
  </authors>
  <commentList>
    <comment ref="E26" authorId="0">
      <text>
        <r>
          <rPr>
            <b/>
            <sz val="9"/>
            <color indexed="81"/>
            <rFont val="Tahoma"/>
            <family val="2"/>
          </rPr>
          <t>Este producto se mide a final de año</t>
        </r>
        <r>
          <rPr>
            <sz val="9"/>
            <color indexed="81"/>
            <rFont val="Tahoma"/>
            <family val="2"/>
          </rPr>
          <t xml:space="preserve">
</t>
        </r>
      </text>
    </comment>
    <comment ref="G26" authorId="0">
      <text>
        <r>
          <rPr>
            <b/>
            <sz val="9"/>
            <color indexed="81"/>
            <rFont val="Tahoma"/>
            <family val="2"/>
          </rPr>
          <t>Este producto se mide a final de año</t>
        </r>
        <r>
          <rPr>
            <sz val="9"/>
            <color indexed="81"/>
            <rFont val="Tahoma"/>
            <family val="2"/>
          </rPr>
          <t xml:space="preserve">
</t>
        </r>
      </text>
    </comment>
  </commentList>
</comments>
</file>

<file path=xl/sharedStrings.xml><?xml version="1.0" encoding="utf-8"?>
<sst xmlns="http://schemas.openxmlformats.org/spreadsheetml/2006/main" count="334" uniqueCount="130">
  <si>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</si>
  <si>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</si>
  <si>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</si>
  <si>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</si>
  <si>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</si>
  <si>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</si>
  <si>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</si>
  <si>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</si>
  <si>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</si>
  <si>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</si>
  <si>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</si>
  <si>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</si>
  <si>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</si>
  <si>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</si>
  <si>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</si>
  <si>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</si>
  <si>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</si>
  <si>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</si>
  <si>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</si>
  <si>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</si>
  <si>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</si>
  <si>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</si>
  <si>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</si>
  <si>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</si>
  <si>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</si>
  <si>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</si>
  <si>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</si>
  <si>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</si>
  <si>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</si>
  <si>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</si>
  <si>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</si>
  <si>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</si>
  <si>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</si>
  <si>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</si>
  <si>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</si>
  <si>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</si>
  <si>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</si>
  <si>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</si>
  <si>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</si>
  <si>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</si>
  <si>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</si>
  <si>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</si>
  <si>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Director de Planificación y Desarrollo</t>
  </si>
  <si>
    <t>IV.II - Formulación y Ejecución trimestral de las Metas por Producto</t>
  </si>
  <si>
    <t>0202-MINISTERIO DE  INTERIOR Y POLICÍA</t>
  </si>
  <si>
    <t>01-MINISTERIO DE INTERIOR Y POLICIA</t>
  </si>
  <si>
    <t>0001-MINISTERIO DE INTERIOR Y POLICIA</t>
  </si>
  <si>
    <t>11 - Asistencia y prevención para seguridad ciudadana</t>
  </si>
  <si>
    <t>Cantidad de negocios controlados y regulados</t>
  </si>
  <si>
    <t xml:space="preserve">Número de armas de fuego reguladas </t>
  </si>
  <si>
    <t>Empresas que manipulan productos químicos y pirotécnicos reguladas</t>
  </si>
  <si>
    <t>Cantidad de campañas de Convivencia Ciudadana</t>
  </si>
  <si>
    <t xml:space="preserve">Porcentaje de acciones de Seguridad ciudadana implementadas </t>
  </si>
  <si>
    <t>Ing. Luis Pimentel Caraballo</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</si>
  <si>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</si>
  <si>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</si>
  <si>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12 - Servicios de control y regulación migratoria</t>
  </si>
  <si>
    <t>Número de extranjeros naturalizados</t>
  </si>
  <si>
    <t>Jóvenes estudiantes formados como Policías Auxiliares</t>
  </si>
  <si>
    <t>14-Investigación, formación y capacitación</t>
  </si>
  <si>
    <t>50 - Reducción de Crímenes y Delitos que afectan a la Seguridad Ciudadana</t>
  </si>
  <si>
    <t>N/A</t>
  </si>
  <si>
    <t>Negocios inspeccionados</t>
  </si>
  <si>
    <t xml:space="preserve">Cantidad de campañas realizadas </t>
  </si>
  <si>
    <t xml:space="preserve">Problemáticas sociales identificadas  </t>
  </si>
  <si>
    <t xml:space="preserve">Barrios intervenidos </t>
  </si>
  <si>
    <t>Reducir la violencia, crímenes y delito a la población vulnerable en los sectores intervenidos mediante las actividades de prevención focalizadas.</t>
  </si>
  <si>
    <t>I -Información Institucional</t>
  </si>
  <si>
    <t>Control de expendio de bebidas alcohólicas, a través de la supervisión del cumplimiento de las leyes y normativas vigentes en los centros de diversión (discotecas, bares, drinks, colmados y colmadones entre otros), realizando registros e inspecciones especializadas que anticipan y controlan el uso indebido de los espacios públicos alrededor de los mencionados negocios.</t>
  </si>
  <si>
    <t>1.2.2</t>
  </si>
  <si>
    <t>Consiste en desarrollar campañas de sensibilización cuyo fin es la motivación a la entrega voluntaria de las armas de fuego ilegales en toda la jurisdicción de los municipios priorizados según consta en el artículo 4 del Decreto No. 212-21, haciéndose énfasis en las zonas de impacto (barrios o sectores) con mayor incidencia de los hechos de violencia con armas de fuego.</t>
  </si>
  <si>
    <t>Fomentar la convivencia pacífica  entre la población a través de las mesas locales de prevención de seguridad, ciudadanía y género, en las que se realizan encuentros con las Instituciones Gubernamentales y sociedad civil organizada para dar respuesta y soluciones a las problemáticas sociales</t>
  </si>
  <si>
    <t>Incorporar a  jóvenes estudiantes a labores policiales de cercanía a los ciudadanos como respuesta a la demanda de mayor calidad en los servicios y de mayor acción preventiva en el patrullaje de bajos riesgos, así como labores de apoyo en las tareas administrativas con la intención de ser apoyados durante sus estudios técnicos y universitarios fortaleciendo la labor de la Policía Nacional.</t>
  </si>
  <si>
    <t>Regulación de la población extranjera en el territorio Nacional a través del otorgamiento de naturalizaciones, acorde a la Ley No. 1683/16 de abril de 1948 sobre naturalizaciones y Ley General de Migración No. 285-04.</t>
  </si>
  <si>
    <t>1.4.2</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</si>
  <si>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</si>
  <si>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Controlar y regular la producción, almacenamiento, comercialización, transportación y manipulación de materiales pirotécnicos y químicos en el país. Otorgar los permisos correspondientes a las empresas de productos pirotécnicos y químicos</t>
  </si>
  <si>
    <t>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t>
  </si>
  <si>
    <t>Impulsar acciones mediante una Estrategia Integral de Seguridad Ciudadana en favor de la reducción de actos violentos y delictivos, construyendo una gestión articulada e integrada para alcanzar la corresponsabilidad multisectorial.</t>
  </si>
  <si>
    <t>A través de este programa se realizan las actividades relativas a garantizar la seguridad ciudadana, conforme está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</si>
  <si>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 xml:space="preserve">La población dominicana y extranjera, familias, jóvenes en sectores y comunidades vulnerables, ciudadanos, empresas y  compañías de seguridad, armerías, polígonos, talleres de armas y compañías de productos pirotécnicos y químicos.   </t>
  </si>
  <si>
    <t>Reducir la percepción de inseguridad de los ciudadanos en los municipios, a través de las políticas de prevención de violencias, crímenes y delitos implementadas, de un 37% a un 20% durante el periodo 2021-2024.</t>
  </si>
  <si>
    <t>Controlar el flujo migratorio desarrollando políticas de entrada y estadía en el país.</t>
  </si>
  <si>
    <t>Población extranjera en República Dominicana.</t>
  </si>
  <si>
    <t>Regulada la permanencia y estatus de extranjeros en el país a través de las naturalizaciones, manteniendo en un 100% los controles sobre el cumplimiento estricto de los requisitos para la naturalización de extranjeros durante el periodo 2021-2025.</t>
  </si>
  <si>
    <t xml:space="preserve">A través de este programa se realizan investigaciones, se forman y capacitan jóvenes  que se incorporan a diferentes organismos castrenses conforme a su desempeño y evaluaciones realizadas a los mismos, así como también, realizar estudios migratorios que promuevan el desarrollo de políticas públicas y que fortalezcan la gobernanza migratoria, contribuyendo al desarrollo sostenible, el respeto a los derechos humanos y la profesionalización de los servidores públicos vinculados a la gestión migratoria. </t>
  </si>
  <si>
    <t>Jóvenes estudiantes de 18 a 30 años que desean ser insertados a la Dirección General de la Policía Nacional.</t>
  </si>
  <si>
    <t>Insertados a los organismos de seguridad, los jóvenes formados como Policía Auxiliar, logrando un mínimo de incorporados de un 75% durante el periodo 2021-2025.</t>
  </si>
  <si>
    <t>Programa mejorado y definido con un presupuesto Orientado a Resultados (PPOR), compuesto por diferentes acciones con el propósito fundamental de reducir los crimines y delitos en el Territorio Nacional, los cuales se encuentran alineados a la implementación de la  Estrategia Nacional Integral de Seguridad Ciudadana (ENISC)</t>
  </si>
  <si>
    <t>Población en general y expuesta a violencia, crímenes y delitos en las zonas priorizadas</t>
  </si>
  <si>
    <t>Reducción de la tasa de homicidios con armas de fuego de un 4.6 a un 4.0 en el año 2022</t>
  </si>
  <si>
    <r>
      <t xml:space="preserve">VI. </t>
    </r>
    <r>
      <rPr>
        <b/>
        <sz val="11"/>
        <color theme="0"/>
        <rFont val="Verdana"/>
        <family val="2"/>
      </rPr>
      <t>Oportunidades de Mejora</t>
    </r>
  </si>
  <si>
    <r>
      <t>Beneficiarios:</t>
    </r>
    <r>
      <rPr>
        <sz val="10"/>
        <color rgb="FF000000"/>
        <rFont val="Verdana"/>
        <family val="2"/>
      </rPr>
      <t xml:space="preserve"> </t>
    </r>
  </si>
  <si>
    <t>Programación Semestral</t>
  </si>
  <si>
    <t>Ejecución Semestral</t>
  </si>
  <si>
    <r>
      <rPr>
        <b/>
        <sz val="10"/>
        <rFont val="Verdana"/>
        <family val="2"/>
      </rPr>
      <t xml:space="preserve">7420- </t>
    </r>
    <r>
      <rPr>
        <sz val="10"/>
        <rFont val="Verdana"/>
        <family val="2"/>
      </rPr>
      <t>Acciones comunes P50</t>
    </r>
  </si>
  <si>
    <r>
      <rPr>
        <b/>
        <sz val="10"/>
        <rFont val="Verdana"/>
        <family val="2"/>
      </rPr>
      <t>6867-</t>
    </r>
    <r>
      <rPr>
        <sz val="10"/>
        <rFont val="Verdana"/>
        <family val="2"/>
      </rPr>
      <t xml:space="preserve"> Negocios de expendio bebidas alcohólicas inspeccionados para el cumplimiento de las leyes normativas vigentes</t>
    </r>
  </si>
  <si>
    <r>
      <rPr>
        <b/>
        <sz val="10"/>
        <rFont val="Verdana"/>
        <family val="2"/>
      </rPr>
      <t xml:space="preserve">7413- </t>
    </r>
    <r>
      <rPr>
        <sz val="10"/>
        <rFont val="Verdana"/>
        <family val="2"/>
      </rPr>
      <t>Campañas de entrega voluntaria de armas de fuego ilegales</t>
    </r>
  </si>
  <si>
    <r>
      <rPr>
        <b/>
        <sz val="10"/>
        <rFont val="Verdana"/>
        <family val="2"/>
      </rPr>
      <t>7446-</t>
    </r>
    <r>
      <rPr>
        <sz val="10"/>
        <rFont val="Verdana"/>
        <family val="2"/>
      </rPr>
      <t xml:space="preserve"> Municipios con mesas locales de seguridad, ciudadanía y género en funcionamiento</t>
    </r>
  </si>
  <si>
    <r>
      <rPr>
        <b/>
        <sz val="10"/>
        <rFont val="Verdana"/>
        <family val="2"/>
      </rPr>
      <t xml:space="preserve">7447- </t>
    </r>
    <r>
      <rPr>
        <sz val="10"/>
        <rFont val="Verdana"/>
        <family val="2"/>
      </rPr>
      <t>Ciudadanos expuestos a violencia, crímenes y delitos que participan en las actividades de prevención.</t>
    </r>
  </si>
  <si>
    <r>
      <rPr>
        <b/>
        <sz val="10"/>
        <rFont val="Verdana"/>
        <family val="2"/>
      </rPr>
      <t xml:space="preserve">6105- </t>
    </r>
    <r>
      <rPr>
        <sz val="10"/>
        <rFont val="Verdana"/>
        <family val="2"/>
      </rPr>
      <t>Negocios que comercializan armas de fuego controlados y regulados en sus operaciones</t>
    </r>
  </si>
  <si>
    <r>
      <rPr>
        <b/>
        <sz val="10"/>
        <rFont val="Verdana"/>
        <family val="2"/>
      </rPr>
      <t>6864-</t>
    </r>
    <r>
      <rPr>
        <sz val="10"/>
        <rFont val="Verdana"/>
        <family val="2"/>
      </rPr>
      <t xml:space="preserve"> Personas físicas y jurídicas con derecho de tenencia y porte de armas de fuego reguladas</t>
    </r>
  </si>
  <si>
    <r>
      <rPr>
        <b/>
        <sz val="10"/>
        <rFont val="Verdana"/>
        <family val="2"/>
      </rPr>
      <t>7744-</t>
    </r>
    <r>
      <rPr>
        <sz val="10"/>
        <rFont val="Verdana"/>
        <family val="2"/>
      </rPr>
      <t xml:space="preserve"> Empresas de manipulación de productos pirotécnicos y químicos reguladas</t>
    </r>
  </si>
  <si>
    <r>
      <rPr>
        <b/>
        <sz val="10"/>
        <rFont val="Verdana"/>
        <family val="2"/>
      </rPr>
      <t>7745-</t>
    </r>
    <r>
      <rPr>
        <sz val="10"/>
        <rFont val="Verdana"/>
        <family val="2"/>
      </rPr>
      <t xml:space="preserve"> Población afectada, asistida en la recepción de denuncias y la solución alternativa de conflictos (mediación).</t>
    </r>
  </si>
  <si>
    <r>
      <rPr>
        <b/>
        <sz val="10"/>
        <rFont val="Verdana"/>
        <family val="2"/>
      </rPr>
      <t>7746-</t>
    </r>
    <r>
      <rPr>
        <sz val="10"/>
        <rFont val="Verdana"/>
        <family val="2"/>
      </rPr>
      <t xml:space="preserve"> Ciudadanos y extranjeros beneficiados a través de acciones y políticas integral de seguridad ciudadana</t>
    </r>
  </si>
  <si>
    <r>
      <rPr>
        <b/>
        <sz val="10"/>
        <rFont val="Verdana"/>
        <family val="2"/>
      </rPr>
      <t>7749-</t>
    </r>
    <r>
      <rPr>
        <sz val="10"/>
        <rFont val="Verdana"/>
        <family val="2"/>
      </rPr>
      <t xml:space="preserve"> Extranjeros residentes con estatus migratorio regulados a través de las naturalizaciones</t>
    </r>
  </si>
  <si>
    <r>
      <rPr>
        <b/>
        <sz val="10"/>
        <rFont val="Verdana"/>
        <family val="2"/>
      </rPr>
      <t xml:space="preserve">7750- </t>
    </r>
    <r>
      <rPr>
        <sz val="10"/>
        <rFont val="Verdana"/>
        <family val="2"/>
      </rPr>
      <t>Jóvenes estudiantes reciben formación como Policías Auxiliares.</t>
    </r>
  </si>
  <si>
    <t xml:space="preserve">Para este semestre el producto superó la ejecución física programada en un (15.56%), debido en mayor parte a la autorización de importación de armas de fuego a ser utilizadas por empresas de seguridad privada, emitida mediante el Decreto No. 30-23 de fecha 7 de febrero del 2023, lo que ha provocado que las empresas de seguridad privada aumenten el flujo de sus operaciones, siendo 52 las reguladas y controladas por la unidad ejecutora durante este segundo semestre. </t>
  </si>
  <si>
    <t>En cuanto a la ejecución financiera, la desviación del (19.62%) se debe a las medidas administrativas implementadas durante el semestre. Estas medidas se implementaron para optimizar los gastos correspondientes a la carga fija de la unidad ejecutora, es decir, los gastos que se realizan de forma regular, independientemente de la actividad que se realice. Los gastos que se redujeron incluyen combustible, viáticos, adquisición de materiales y/o suministros de oficina.</t>
  </si>
  <si>
    <t>Para este semestre se lograron regular un total de 19,773 armas de fuego a nivel nacional, mostrando una ejecución del (91.97%) respecto a la meta programada.</t>
  </si>
  <si>
    <t xml:space="preserve">El desvío de la meta física del (8.03%) se debe al ligero retraso en los tramites de la unidad ejecutora a causa del incendio ocurrido al finalizar el mes de septiembre, donde se vio afectada la ejecución del mes de octubre respecto a la programación establecida. Por el apartado financiero se evidencia una sobre ejecución del (41%) a causa de la carga fija, gastos operativos e imprevistos en que se vio la unidad ejecutora incluyendo preparativos para iniciar la gracia de renovación a los usuarios que inicia al finalizar el período evaluado. </t>
  </si>
  <si>
    <t>Controlar y regular la tenencia y portación de armas de fuego (pistolas, revolver y escopetas) en manos de la población civil y las compañías de seguridad privada a través de la aplicación de la Ley 631-16 sobre control y regulación de armas, municiones y materiales relacionados.</t>
  </si>
  <si>
    <t>Para este semestre se logró completar la meta establecida en un (103.80%), siendo controladas y reguladas 65 empresas químicas y 17 pirotécnicas para un total de 82 empresas.</t>
  </si>
  <si>
    <t xml:space="preserve">El desvío del (3.8%) en la meta física no representa cambios significativos en el resultado del producto. Respecto al desvío financiero del (15.45%) se debe al aumento de solicitudes de exhibición pirotécnica en el mes de diciembre incluyendo las empresas adicionales que fueron reguladas por la unidad ejecutora. </t>
  </si>
  <si>
    <t>Para este producto se cumplió la meta física en un 100% respecto a las respuestas de las denuncias ciudadanas recibidas durante el trimestre, logrando canalizarlas y resolverlas de manera eficiente en cada una de las comunidades afectadas, de igual forma se logró completar la meta programada de 2 campañas de convivencia ciudadana donde resaltamos la campaña ´´ Hablemos de Convivencia y Seguridad´´ realizada el jueves 30 de noviembre en la ciudad de La Romana donde se impactaron aproximadamente 1,200 jóvenes estudiantes en edades comprendidas de 15 a 18 años. De igual manera se realizó la campaña ´´ De Vuelta al Barrio’’ realizada en el Politécnico Luis Heriberto Payán impactando más de 6,000 personas en el sector Villa Hermosa de la ciudad de La Romana.</t>
  </si>
  <si>
    <t xml:space="preserve">
El desvío financiero del (80.81%) se debe en mayor parte a los esfuerzos de la unidad ejecutora en optimizar los recursos disponibles, logrando realizar las campañas en un sector priorizado donde se pudo reutilizar parte de los materiales de la primera campaña, por su parte se evidencia una disminución en las denuncias de los sectores intervenidos gracias a los esfuerzos junto a la sociedad civil para lograr canalizar las denuncias recibidas, junto a estos la reducción del gasto administrativo en combustible, hospedaje entre otros.</t>
  </si>
  <si>
    <t>En este semestre se evidencia el logro del (100%) de cumplimiento respecto a la programación establecida, logrando implementar un total de 250 acciones de seguridad ciudadana.</t>
  </si>
  <si>
    <t xml:space="preserve">En el apartado financiero se refleja un desvío de (19.30%), en mayor parte causado por las actividades en que incurrió la unidad ejecutora en el lanzamiento del programa ´´ De Vuelta al Barrio´´ en la ciudad de Bani en el mes de Diciembre, sumado a esto la implementación de las 250 acciones de seguridad ciudadana enfocado en la región sur del país. </t>
  </si>
  <si>
    <t>En este semestre se logró  ejecutar la meta física en un (124.07%), logrando depurar y nacionalizar como dominicanos a 134 extranjeros durante este último semestre del año 2023.</t>
  </si>
  <si>
    <t xml:space="preserve">El desvío del (24.07%) en la meta física se debe en mayor parte a la gran cantidad de extranjeros que acudieron a solicitar el servicio durante el mes de diciembre, donde gracias a la gestión optimizada de la unidad ejecutora se logró juramentar un total de 85 solo en este último mes del año, por el lado financiero se presenta un desvío del (43.27%) debido en mayor parte a la disminución de gastos operativos, agrupación de las juramentaciones de nuevos nacionalizados dominicanos.
</t>
  </si>
  <si>
    <t>Durante el periodo se resalta la formación y graduación de 2,000 policías auxiliares insertados a la policía municipal, policía escolar y policía de tránsito auxiliar, contribuyendo de manera directa en el fortalecimiento de las filas de agentes que se encargan por mantener la seguridad ciudadana en cada una de nuestras comunidades.</t>
  </si>
  <si>
    <t xml:space="preserve">El desvío del (3.82%) en la ejecución financiera no representa cambios significativos en el resultado del producto. </t>
  </si>
  <si>
    <t>Durante este semestre la ejecución física fue de un (94.7%), desarrollando un total de 42 operativos, en los cuales fueron inspeccionados 5,683 negocios, supervisados 30,957, notificados 432 y clausurados un total de 220 establecimientos. Adicional a esto, fueron impartidas 130 charlas en las cuales fueron concientizados un total de 1,075 ciudadanos propietarios y/o representantes de negocios de expendio de bebidas alcohólicas. Todas estas actividades fueron realizadas en el los municipios priorizados por la Estrategia Integral de Seguridad Ciudadana “Mí País Seguro”.</t>
  </si>
  <si>
    <t xml:space="preserve">El desvío del (5.28%) en la ejecución física, se debe a que algunas unidades vehiculares se encuentran en mantenimiento lo que disminuyo la efectividad de las inspecciones programadas por la unidad ejecutora. En el apartado financiero se presenta un desvío del (8.27%) a causa de retrasos en la adquisición de materiales y suministros, incluyendo reparaciones que no pudieron ser completadas en el período. </t>
  </si>
  <si>
    <t xml:space="preserve">
Al finalizar este semestre del año 2023 este producto evidencia la ejecución de (2) campañas organizadas por la Oficina Técnica de Ejecución de Desarme. Donde se logró impactar de manera positiva a los ciudadanos en ambas jornadas de sensibilización a la población sobre el uso de las armas ilegales y fomentar la entrega voluntaria.
</t>
  </si>
  <si>
    <t xml:space="preserve"> El desvío del (1.29%) en la ejecución financiera no representa cambios significativos en los resultados del producto.
</t>
  </si>
  <si>
    <t>Para este semestre la unidad ejecutora ha dado seguimiento a las acciones relacionadas con la seguridad y canalización de problemáticas sociales en conjunto con la sociedad civil y otros organismos, logrando identificar, canalizar y solucionar un total de 242 (80.6%) de las 300 problemáticas que fueron programadas.</t>
  </si>
  <si>
    <t xml:space="preserve">El desvío en la meta física del (19.4%), se debe a que gracias a todas las intervenciones realizadas por la unidad ejecutora, se ha logrado disminuir algunas de las problemáticas básicas que afectan a los ciudadanos de las comunidades intervenidas.
Con relación a la meta financiera, el desvío presentado de un (9.71%) se debe a que han sido optimizados los recursos, a pesar de los gatos incurridos en la solución de algunas de las problemáticas identificadas y en la carga fija de la unidad ejecutora.
</t>
  </si>
  <si>
    <t xml:space="preserve">En este semestre fueron intervenidos 72 barrios de los 56 que fueron planificados, ejecutando en un (128%) la meta física programada;  logrando impactar un total de 7,850 ciudadanos residentes en los sectores vulnerables intervenidos por la Estrategia Integral de Seguridad Ciudadana “Mí País Seguro” a través de la realización de 229 actividades de prevención.
</t>
  </si>
  <si>
    <t xml:space="preserve">El desvío del (28%) en la meta física se debe a la solución de diversas problemáticas que afectaban a la unidad ejecutora en el cumplimiento de sus funciones, logrando intervenir de manera efectiva más sectores de lo estipulado al inicio del trimestre. En el apartado financiero el desvío del (35.22%) se debe a retrasos en la incorporación del personal encargado de liderar los sub-programas  en las comunidades y barrios intervenidos.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</si>
</sst>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10409]#,##0;\-#,##0"/>
    <numFmt numFmtId="165" formatCode="[$-10409]#,##0.00;\-#,##0.00"/>
    <numFmt numFmtId="166" formatCode="[$-10409]0.00%"/>
  </numFmts>
  <fonts count="21" x14ac:knownFonts="1">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1"/>
      <color theme="1"/>
      <name val="Verdana"/>
      <family val="2"/>
    </font>
    <font>
      <b/>
      <sz val="12"/>
      <color theme="0"/>
      <name val="Verdana"/>
      <family val="2"/>
    </font>
    <font>
      <b/>
      <sz val="11"/>
      <color rgb="FF000000"/>
      <name val="Verdana"/>
      <family val="2"/>
    </font>
    <font>
      <i/>
      <sz val="10"/>
      <color theme="1"/>
      <name val="Verdana"/>
      <family val="2"/>
    </font>
    <font>
      <i/>
      <sz val="11"/>
      <color theme="1"/>
      <name val="Verdana"/>
      <family val="2"/>
    </font>
    <font>
      <sz val="11"/>
      <name val="Verdana"/>
      <family val="2"/>
    </font>
    <font>
      <sz val="10"/>
      <color theme="1"/>
      <name val="Verdana"/>
      <family val="2"/>
    </font>
    <font>
      <b/>
      <sz val="11"/>
      <name val="Verdana"/>
      <family val="2"/>
    </font>
    <font>
      <b/>
      <sz val="10"/>
      <color rgb="FF000000"/>
      <name val="Verdana"/>
      <family val="2"/>
    </font>
    <font>
      <b/>
      <i/>
      <sz val="11"/>
      <color theme="1"/>
      <name val="Verdana"/>
      <family val="2"/>
    </font>
    <font>
      <b/>
      <sz val="11"/>
      <color theme="0"/>
      <name val="Verdana"/>
      <family val="2"/>
    </font>
    <font>
      <b/>
      <sz val="10"/>
      <color theme="1"/>
      <name val="Verdana"/>
      <family val="2"/>
    </font>
    <font>
      <sz val="10"/>
      <color rgb="FF000000"/>
      <name val="Verdana"/>
      <family val="2"/>
    </font>
    <font>
      <sz val="10"/>
      <name val="Verdana"/>
      <family val="2"/>
    </font>
    <font>
      <b/>
      <sz val="10"/>
      <name val="Verdana"/>
      <family val="2"/>
    </font>
    <font>
      <b/>
      <i/>
      <sz val="10"/>
      <color theme="1"/>
      <name val="Verdana"/>
      <family val="2"/>
    </font>
  </fonts>
  <fills count="9">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8"/>
        <bgColor indexed="64"/>
      </patternFill>
    </fill>
    <fill>
      <patternFill patternType="solid">
        <fgColor rgb="FFEE2A2E"/>
        <bgColor indexed="64"/>
      </patternFill>
    </fill>
    <fill>
      <patternFill patternType="solid">
        <fgColor theme="0"/>
        <bgColor indexed="64"/>
      </patternFill>
    </fill>
  </fills>
  <borders count="48">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theme="0" tint="-0.34998626667073579"/>
      </top>
      <bottom style="thin">
        <color theme="0" tint="-0.34998626667073579"/>
      </bottom>
      <diagonal/>
    </border>
    <border>
      <left/>
      <right style="hair">
        <color indexed="64"/>
      </right>
      <top style="thin">
        <color theme="0" tint="-0.34998626667073579"/>
      </top>
      <bottom style="thin">
        <color theme="0" tint="-0.34998626667073579"/>
      </bottom>
      <diagonal/>
    </border>
    <border>
      <left style="hair">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thin">
        <color theme="0" tint="-0.34998626667073579"/>
      </bottom>
      <diagonal/>
    </border>
    <border>
      <left style="hair">
        <color indexed="64"/>
      </left>
      <right/>
      <top style="thin">
        <color theme="0" tint="-0.34998626667073579"/>
      </top>
      <bottom/>
      <diagonal/>
    </border>
    <border>
      <left/>
      <right style="hair">
        <color indexed="64"/>
      </right>
      <top style="thin">
        <color theme="0" tint="-0.34998626667073579"/>
      </top>
      <bottom/>
      <diagonal/>
    </border>
    <border>
      <left style="hair">
        <color indexed="64"/>
      </left>
      <right style="thin">
        <color theme="0" tint="-0.34998626667073579"/>
      </right>
      <top/>
      <bottom style="thin">
        <color theme="0" tint="-0.34998626667073579"/>
      </bottom>
      <diagonal/>
    </border>
    <border>
      <left style="thin">
        <color theme="0" tint="-0.34998626667073579"/>
      </left>
      <right style="hair">
        <color indexed="64"/>
      </right>
      <top/>
      <bottom style="thin">
        <color theme="0" tint="-0.34998626667073579"/>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3">
    <xf numFmtId="0" fontId="0" fillId="0" borderId="0" xfId="0"/>
    <xf numFmtId="0" fontId="5" fillId="0" borderId="0" xfId="0" applyFont="1" applyProtection="1">
      <protection locked="0"/>
    </xf>
    <xf numFmtId="0" fontId="5" fillId="0" borderId="0" xfId="0" applyFont="1"/>
    <xf numFmtId="0" fontId="10" fillId="0" borderId="0" xfId="0" applyFont="1" applyProtection="1">
      <protection locked="0"/>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10" fillId="0" borderId="0" xfId="0" applyFont="1" applyFill="1" applyProtection="1">
      <protection locked="0"/>
    </xf>
    <xf numFmtId="0" fontId="5" fillId="0" borderId="0" xfId="0" applyFont="1" applyFill="1"/>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9" fillId="0" borderId="0" xfId="0" applyFont="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3" xfId="0" applyFont="1" applyBorder="1" applyAlignment="1">
      <alignment vertical="center"/>
    </xf>
    <xf numFmtId="0" fontId="16" fillId="0" borderId="3" xfId="0" applyFont="1" applyBorder="1"/>
    <xf numFmtId="0" fontId="13" fillId="0" borderId="3" xfId="0" applyFont="1" applyFill="1" applyBorder="1" applyAlignment="1">
      <alignment vertical="center"/>
    </xf>
    <xf numFmtId="0" fontId="13" fillId="0" borderId="3" xfId="0" applyFont="1" applyBorder="1" applyAlignment="1">
      <alignment vertical="center" wrapText="1"/>
    </xf>
    <xf numFmtId="0" fontId="11" fillId="0" borderId="3" xfId="0" applyFont="1" applyBorder="1"/>
    <xf numFmtId="0" fontId="11" fillId="0" borderId="0" xfId="0" applyFont="1"/>
    <xf numFmtId="164" fontId="18" fillId="0" borderId="12" xfId="0" applyNumberFormat="1" applyFont="1" applyFill="1" applyBorder="1" applyAlignment="1" applyProtection="1">
      <alignment horizontal="center" vertical="center" wrapText="1" readingOrder="1"/>
      <protection locked="0"/>
    </xf>
    <xf numFmtId="165" fontId="18" fillId="0" borderId="12" xfId="0" applyNumberFormat="1" applyFont="1" applyFill="1" applyBorder="1" applyAlignment="1" applyProtection="1">
      <alignment horizontal="center" vertical="center" wrapText="1" readingOrder="1"/>
      <protection locked="0"/>
    </xf>
    <xf numFmtId="165" fontId="18" fillId="5" borderId="12" xfId="0" applyNumberFormat="1" applyFont="1" applyFill="1" applyBorder="1" applyAlignment="1" applyProtection="1">
      <alignment horizontal="center" vertical="center" wrapText="1" readingOrder="1"/>
      <protection locked="0"/>
    </xf>
    <xf numFmtId="164" fontId="18" fillId="0" borderId="12" xfId="0" applyNumberFormat="1" applyFont="1" applyFill="1" applyBorder="1" applyAlignment="1" applyProtection="1">
      <alignment horizontal="center" vertical="center" wrapText="1"/>
      <protection locked="0"/>
    </xf>
    <xf numFmtId="10" fontId="18" fillId="4" borderId="12" xfId="1" applyNumberFormat="1" applyFont="1" applyFill="1" applyBorder="1" applyAlignment="1" applyProtection="1">
      <alignment horizontal="center" vertical="center" wrapText="1" readingOrder="1"/>
      <protection locked="0"/>
    </xf>
    <xf numFmtId="166" fontId="18" fillId="4" borderId="9" xfId="0" applyNumberFormat="1" applyFont="1" applyFill="1" applyBorder="1" applyAlignment="1" applyProtection="1">
      <alignment horizontal="center" vertical="center" wrapText="1" readingOrder="1"/>
      <protection locked="0"/>
    </xf>
    <xf numFmtId="0" fontId="16" fillId="0" borderId="6" xfId="0" applyFont="1" applyBorder="1" applyAlignment="1">
      <alignment vertical="top"/>
    </xf>
    <xf numFmtId="4" fontId="11" fillId="0" borderId="6" xfId="0" applyNumberFormat="1" applyFont="1" applyBorder="1" applyAlignment="1">
      <alignment vertical="top" wrapText="1"/>
    </xf>
    <xf numFmtId="0" fontId="18" fillId="0" borderId="0" xfId="0" applyFont="1" applyProtection="1">
      <protection locked="0"/>
    </xf>
    <xf numFmtId="0" fontId="13" fillId="6" borderId="3" xfId="0" applyFont="1" applyFill="1" applyBorder="1" applyAlignment="1" applyProtection="1">
      <alignment vertical="center" wrapText="1"/>
      <protection locked="0"/>
    </xf>
    <xf numFmtId="0" fontId="13" fillId="0" borderId="3" xfId="0" applyFont="1" applyFill="1" applyBorder="1" applyAlignment="1">
      <alignment vertical="center" wrapText="1"/>
    </xf>
    <xf numFmtId="0" fontId="6" fillId="7" borderId="3" xfId="0" applyFont="1" applyFill="1" applyBorder="1" applyAlignment="1">
      <alignment horizontal="left" vertical="center"/>
    </xf>
    <xf numFmtId="164" fontId="18" fillId="5" borderId="12" xfId="0" applyNumberFormat="1" applyFont="1" applyFill="1" applyBorder="1" applyAlignment="1" applyProtection="1">
      <alignment horizontal="center" vertical="center" wrapText="1" readingOrder="1"/>
      <protection locked="0"/>
    </xf>
    <xf numFmtId="1" fontId="18" fillId="0" borderId="12" xfId="0" applyNumberFormat="1" applyFont="1" applyFill="1" applyBorder="1" applyAlignment="1" applyProtection="1">
      <alignment horizontal="center" vertical="center" wrapText="1" readingOrder="1"/>
      <protection locked="0"/>
    </xf>
    <xf numFmtId="0" fontId="18" fillId="0" borderId="8" xfId="0" applyNumberFormat="1" applyFont="1" applyFill="1" applyBorder="1" applyAlignment="1" applyProtection="1">
      <alignment vertical="center" wrapText="1"/>
      <protection locked="0"/>
    </xf>
    <xf numFmtId="0" fontId="18" fillId="0" borderId="12" xfId="0" applyNumberFormat="1" applyFont="1" applyFill="1" applyBorder="1" applyAlignment="1" applyProtection="1">
      <alignment vertical="center" wrapText="1"/>
      <protection locked="0"/>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13" fillId="0" borderId="27" xfId="0" applyFont="1" applyBorder="1" applyAlignment="1">
      <alignment vertical="center"/>
    </xf>
    <xf numFmtId="0" fontId="16" fillId="0" borderId="27" xfId="0" applyFont="1" applyBorder="1"/>
    <xf numFmtId="0" fontId="13" fillId="0" borderId="27" xfId="0" applyFont="1" applyFill="1" applyBorder="1" applyAlignment="1">
      <alignment vertical="center"/>
    </xf>
    <xf numFmtId="0" fontId="13" fillId="0" borderId="27" xfId="0" applyFont="1" applyBorder="1" applyAlignment="1">
      <alignment vertical="center" wrapText="1"/>
    </xf>
    <xf numFmtId="0" fontId="11" fillId="0" borderId="27" xfId="0" applyFont="1" applyBorder="1"/>
    <xf numFmtId="0" fontId="11" fillId="0" borderId="0" xfId="0" applyFont="1" applyBorder="1"/>
    <xf numFmtId="0" fontId="13" fillId="5" borderId="37" xfId="0" applyFont="1" applyFill="1" applyBorder="1" applyAlignment="1">
      <alignment horizontal="center" vertical="center" wrapText="1" readingOrder="1"/>
    </xf>
    <xf numFmtId="0" fontId="13" fillId="5" borderId="38" xfId="0" applyFont="1" applyFill="1" applyBorder="1" applyAlignment="1">
      <alignment horizontal="center" vertical="center" wrapText="1" readingOrder="1"/>
    </xf>
    <xf numFmtId="0" fontId="18" fillId="0" borderId="33" xfId="0" applyNumberFormat="1" applyFont="1" applyFill="1" applyBorder="1" applyAlignment="1" applyProtection="1">
      <alignment vertical="center" wrapText="1"/>
      <protection locked="0"/>
    </xf>
    <xf numFmtId="166" fontId="18" fillId="4" borderId="34" xfId="0" applyNumberFormat="1" applyFont="1" applyFill="1" applyBorder="1" applyAlignment="1" applyProtection="1">
      <alignment horizontal="center" vertical="center" wrapText="1" readingOrder="1"/>
      <protection locked="0"/>
    </xf>
    <xf numFmtId="0" fontId="6" fillId="7" borderId="39" xfId="0" applyFont="1" applyFill="1" applyBorder="1" applyAlignment="1">
      <alignment horizontal="left" vertical="center"/>
    </xf>
    <xf numFmtId="0" fontId="7" fillId="6" borderId="27" xfId="0" applyFont="1" applyFill="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3" fillId="0" borderId="4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6" fillId="7" borderId="40" xfId="0" applyFont="1" applyFill="1" applyBorder="1" applyAlignment="1">
      <alignment horizontal="left" vertical="center"/>
    </xf>
    <xf numFmtId="0" fontId="6" fillId="7" borderId="43" xfId="0" applyFont="1" applyFill="1" applyBorder="1" applyAlignment="1">
      <alignment horizontal="left" vertical="center"/>
    </xf>
    <xf numFmtId="0" fontId="6" fillId="7" borderId="44" xfId="0" applyFont="1" applyFill="1" applyBorder="1" applyAlignment="1">
      <alignment horizontal="left" vertical="center"/>
    </xf>
    <xf numFmtId="0" fontId="11" fillId="0" borderId="0" xfId="0" applyFont="1" applyProtection="1">
      <protection locked="0"/>
    </xf>
    <xf numFmtId="0" fontId="18" fillId="0" borderId="45" xfId="0" applyNumberFormat="1" applyFont="1" applyFill="1" applyBorder="1" applyAlignment="1" applyProtection="1">
      <alignment vertical="center" wrapText="1"/>
      <protection locked="0"/>
    </xf>
    <xf numFmtId="0" fontId="18" fillId="0" borderId="46" xfId="0" applyNumberFormat="1" applyFont="1" applyFill="1" applyBorder="1" applyAlignment="1" applyProtection="1">
      <alignment vertical="center" wrapText="1"/>
      <protection locked="0"/>
    </xf>
    <xf numFmtId="9" fontId="18" fillId="0" borderId="46" xfId="0" applyNumberFormat="1" applyFont="1" applyFill="1" applyBorder="1" applyAlignment="1" applyProtection="1">
      <alignment horizontal="center" vertical="center" wrapText="1" readingOrder="1"/>
      <protection locked="0"/>
    </xf>
    <xf numFmtId="165" fontId="18" fillId="0" borderId="46" xfId="0" applyNumberFormat="1" applyFont="1" applyFill="1" applyBorder="1" applyAlignment="1" applyProtection="1">
      <alignment horizontal="center" vertical="center" wrapText="1" readingOrder="1"/>
      <protection locked="0"/>
    </xf>
    <xf numFmtId="165" fontId="18" fillId="5" borderId="46" xfId="0" applyNumberFormat="1" applyFont="1" applyFill="1" applyBorder="1" applyAlignment="1" applyProtection="1">
      <alignment horizontal="center" vertical="center" wrapText="1" readingOrder="1"/>
      <protection locked="0"/>
    </xf>
    <xf numFmtId="10" fontId="18" fillId="4" borderId="46" xfId="1" applyNumberFormat="1" applyFont="1" applyFill="1" applyBorder="1" applyAlignment="1" applyProtection="1">
      <alignment horizontal="center" vertical="center" wrapText="1" readingOrder="1"/>
      <protection locked="0"/>
    </xf>
    <xf numFmtId="166" fontId="18" fillId="4" borderId="47" xfId="0" applyNumberFormat="1" applyFont="1" applyFill="1" applyBorder="1" applyAlignment="1" applyProtection="1">
      <alignment horizontal="center" vertical="center" wrapText="1" readingOrder="1"/>
      <protection locked="0"/>
    </xf>
    <xf numFmtId="0" fontId="7" fillId="6" borderId="24" xfId="0" applyFont="1" applyFill="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18" fillId="0" borderId="0" xfId="0" applyNumberFormat="1" applyFont="1" applyFill="1" applyBorder="1" applyAlignment="1" applyProtection="1">
      <alignment vertical="center" wrapText="1"/>
      <protection locked="0"/>
    </xf>
    <xf numFmtId="9" fontId="18" fillId="0" borderId="0" xfId="0" applyNumberFormat="1" applyFont="1" applyFill="1" applyBorder="1" applyAlignment="1" applyProtection="1">
      <alignment horizontal="center" vertical="center" wrapText="1" readingOrder="1"/>
      <protection locked="0"/>
    </xf>
    <xf numFmtId="165" fontId="18" fillId="0" borderId="0" xfId="0" applyNumberFormat="1" applyFont="1" applyFill="1" applyBorder="1" applyAlignment="1" applyProtection="1">
      <alignment horizontal="center" vertical="center" wrapText="1" readingOrder="1"/>
      <protection locked="0"/>
    </xf>
    <xf numFmtId="164" fontId="18" fillId="0" borderId="0" xfId="0" applyNumberFormat="1" applyFont="1" applyFill="1" applyBorder="1" applyAlignment="1" applyProtection="1">
      <alignment horizontal="center" vertical="center" wrapText="1"/>
      <protection locked="0"/>
    </xf>
    <xf numFmtId="10" fontId="18" fillId="4" borderId="0" xfId="1" applyNumberFormat="1" applyFont="1" applyFill="1" applyBorder="1" applyAlignment="1" applyProtection="1">
      <alignment horizontal="center" vertical="center" wrapText="1" readingOrder="1"/>
      <protection locked="0"/>
    </xf>
    <xf numFmtId="166" fontId="18" fillId="4" borderId="0" xfId="0" applyNumberFormat="1" applyFont="1" applyFill="1" applyBorder="1" applyAlignment="1" applyProtection="1">
      <alignment horizontal="center" vertical="center" wrapText="1" readingOrder="1"/>
      <protection locked="0"/>
    </xf>
    <xf numFmtId="164" fontId="18" fillId="0" borderId="0" xfId="0" applyNumberFormat="1" applyFont="1" applyFill="1" applyBorder="1" applyAlignment="1" applyProtection="1">
      <alignment horizontal="center" vertical="center" wrapText="1" readingOrder="1"/>
      <protection locked="0"/>
    </xf>
    <xf numFmtId="165" fontId="18" fillId="5" borderId="12" xfId="0" applyNumberFormat="1" applyFont="1" applyFill="1" applyBorder="1" applyAlignment="1" applyProtection="1">
      <alignment horizontal="center" vertical="center" wrapText="1" readingOrder="1"/>
      <protection locked="0"/>
    </xf>
    <xf numFmtId="164" fontId="18" fillId="5" borderId="12" xfId="0" applyNumberFormat="1" applyFont="1" applyFill="1" applyBorder="1" applyAlignment="1" applyProtection="1">
      <alignment horizontal="center" vertical="center" wrapText="1" readingOrder="1"/>
      <protection locked="0"/>
    </xf>
    <xf numFmtId="49" fontId="8" fillId="0" borderId="6" xfId="0" quotePrefix="1" applyNumberFormat="1"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6" fillId="2" borderId="3" xfId="0" applyFont="1" applyFill="1" applyBorder="1" applyAlignment="1">
      <alignment horizontal="left" vertical="center"/>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11" fillId="0" borderId="6" xfId="0" applyFont="1" applyFill="1" applyBorder="1" applyAlignment="1">
      <alignment horizontal="center" vertical="center" wrapText="1"/>
    </xf>
    <xf numFmtId="0" fontId="6" fillId="7" borderId="3" xfId="0" applyFont="1" applyFill="1" applyBorder="1" applyAlignment="1">
      <alignment horizontal="left" vertical="center"/>
    </xf>
    <xf numFmtId="0" fontId="6" fillId="7" borderId="0" xfId="0" applyFont="1" applyFill="1" applyAlignment="1">
      <alignment horizontal="left" vertical="center"/>
    </xf>
    <xf numFmtId="0" fontId="6" fillId="7" borderId="4" xfId="0" applyFont="1" applyFill="1" applyBorder="1" applyAlignment="1">
      <alignment horizontal="left" vertical="center"/>
    </xf>
    <xf numFmtId="0" fontId="14" fillId="6" borderId="25" xfId="0" applyFont="1" applyFill="1" applyBorder="1" applyAlignment="1" applyProtection="1">
      <alignment horizontal="left" vertical="center" wrapText="1"/>
      <protection locked="0"/>
    </xf>
    <xf numFmtId="0" fontId="14" fillId="6" borderId="2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19" fillId="3" borderId="7" xfId="0" applyFont="1" applyFill="1" applyBorder="1" applyAlignment="1">
      <alignment horizontal="center" vertical="center" wrapText="1" readingOrder="1"/>
    </xf>
    <xf numFmtId="0" fontId="19" fillId="3" borderId="8" xfId="0" applyFont="1" applyFill="1" applyBorder="1" applyAlignment="1">
      <alignment horizontal="center" vertical="center" wrapText="1" readingOrder="1"/>
    </xf>
    <xf numFmtId="0" fontId="19" fillId="3" borderId="9" xfId="0" applyFont="1" applyFill="1" applyBorder="1" applyAlignment="1">
      <alignment horizontal="center" vertical="center" wrapText="1" readingOrder="1"/>
    </xf>
    <xf numFmtId="0" fontId="19" fillId="3" borderId="10" xfId="0" applyFont="1" applyFill="1" applyBorder="1" applyAlignment="1">
      <alignment horizontal="center" vertical="center" wrapText="1" readingOrder="1"/>
    </xf>
    <xf numFmtId="0" fontId="19" fillId="3" borderId="20" xfId="0" applyFont="1" applyFill="1" applyBorder="1" applyAlignment="1">
      <alignment horizontal="center" vertical="center" wrapText="1" readingOrder="1"/>
    </xf>
    <xf numFmtId="0" fontId="8" fillId="0" borderId="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0" xfId="0" applyFont="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18" fillId="0" borderId="1"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0" xfId="0" applyFont="1" applyAlignment="1" applyProtection="1">
      <alignment horizontal="center"/>
      <protection locked="0"/>
    </xf>
    <xf numFmtId="0" fontId="6" fillId="2" borderId="27" xfId="0" applyFont="1" applyFill="1" applyBorder="1" applyAlignment="1">
      <alignment horizontal="left" vertical="center"/>
    </xf>
    <xf numFmtId="0" fontId="6" fillId="2" borderId="0" xfId="0" applyFont="1" applyFill="1" applyBorder="1" applyAlignment="1">
      <alignment horizontal="left" vertical="center"/>
    </xf>
    <xf numFmtId="0" fontId="6" fillId="2" borderId="28" xfId="0" applyFont="1" applyFill="1" applyBorder="1" applyAlignment="1">
      <alignment horizontal="left" vertical="center"/>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9" fillId="0" borderId="4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14" fillId="6" borderId="0" xfId="0" applyFont="1" applyFill="1" applyBorder="1" applyAlignment="1" applyProtection="1">
      <alignment horizontal="left" vertical="center" wrapText="1"/>
      <protection locked="0"/>
    </xf>
    <xf numFmtId="0" fontId="14" fillId="6" borderId="28" xfId="0" applyFont="1" applyFill="1" applyBorder="1" applyAlignment="1" applyProtection="1">
      <alignment horizontal="left" vertical="center" wrapText="1"/>
      <protection locked="0"/>
    </xf>
    <xf numFmtId="44" fontId="18" fillId="0" borderId="11" xfId="2" applyFont="1" applyFill="1" applyBorder="1" applyAlignment="1" applyProtection="1">
      <alignment horizontal="center" vertical="center" wrapText="1" readingOrder="1"/>
      <protection locked="0"/>
    </xf>
    <xf numFmtId="44" fontId="18" fillId="0" borderId="12" xfId="2" applyFont="1" applyFill="1" applyBorder="1" applyAlignment="1" applyProtection="1">
      <alignment horizontal="center" vertical="center" wrapText="1" readingOrder="1"/>
      <protection locked="0"/>
    </xf>
    <xf numFmtId="10" fontId="18" fillId="0" borderId="12" xfId="1" applyNumberFormat="1" applyFont="1" applyFill="1" applyBorder="1" applyAlignment="1" applyProtection="1">
      <alignment horizontal="center" vertical="center" wrapText="1" readingOrder="1"/>
    </xf>
    <xf numFmtId="10" fontId="18" fillId="0" borderId="13" xfId="1" applyNumberFormat="1" applyFont="1" applyFill="1" applyBorder="1" applyAlignment="1" applyProtection="1">
      <alignment horizontal="center" vertical="center" wrapText="1" readingOrder="1"/>
    </xf>
    <xf numFmtId="0" fontId="13" fillId="5" borderId="12" xfId="0" applyFont="1" applyFill="1" applyBorder="1" applyAlignment="1">
      <alignment horizontal="center" vertical="center" wrapText="1" readingOrder="1"/>
    </xf>
    <xf numFmtId="0" fontId="18" fillId="3" borderId="12" xfId="0" applyFont="1" applyFill="1" applyBorder="1" applyAlignment="1">
      <alignment vertical="top" wrapText="1"/>
    </xf>
    <xf numFmtId="0" fontId="18" fillId="3" borderId="13" xfId="0" applyFont="1" applyFill="1" applyBorder="1" applyAlignment="1">
      <alignment vertical="top" wrapText="1"/>
    </xf>
    <xf numFmtId="44" fontId="18" fillId="0" borderId="9" xfId="2" applyFont="1" applyFill="1" applyBorder="1" applyAlignment="1" applyProtection="1">
      <alignment horizontal="center" vertical="center" wrapText="1" readingOrder="1"/>
      <protection locked="0"/>
    </xf>
    <xf numFmtId="44" fontId="18" fillId="0" borderId="20" xfId="2" applyFont="1" applyFill="1" applyBorder="1" applyAlignment="1" applyProtection="1">
      <alignment horizontal="center" vertical="center" wrapText="1" readingOrder="1"/>
      <protection locked="0"/>
    </xf>
    <xf numFmtId="44" fontId="18" fillId="0" borderId="8" xfId="2" applyFont="1" applyFill="1" applyBorder="1" applyAlignment="1" applyProtection="1">
      <alignment horizontal="center" vertical="center" wrapText="1" readingOrder="1"/>
      <protection locked="0"/>
    </xf>
    <xf numFmtId="0" fontId="9" fillId="0" borderId="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2" fillId="3" borderId="7" xfId="0" applyFont="1" applyFill="1" applyBorder="1" applyAlignment="1">
      <alignment horizontal="center" vertical="center" wrapText="1" readingOrder="1"/>
    </xf>
    <xf numFmtId="0" fontId="12" fillId="3" borderId="8" xfId="0" applyFont="1" applyFill="1" applyBorder="1" applyAlignment="1">
      <alignment horizontal="center" vertical="center" wrapText="1" readingOrder="1"/>
    </xf>
    <xf numFmtId="0" fontId="12" fillId="3" borderId="9" xfId="0" applyFont="1" applyFill="1" applyBorder="1" applyAlignment="1">
      <alignment horizontal="center" vertical="center" wrapText="1" readingOrder="1"/>
    </xf>
    <xf numFmtId="0" fontId="12" fillId="3" borderId="20" xfId="0" applyFont="1" applyFill="1" applyBorder="1" applyAlignment="1">
      <alignment horizontal="center" vertical="center" wrapText="1" readingOrder="1"/>
    </xf>
    <xf numFmtId="0" fontId="12" fillId="3" borderId="10" xfId="0" applyFont="1" applyFill="1" applyBorder="1" applyAlignment="1">
      <alignment horizontal="center" vertical="center" wrapText="1" readingOrder="1"/>
    </xf>
    <xf numFmtId="0" fontId="20" fillId="6" borderId="0" xfId="0" applyFont="1" applyFill="1" applyAlignment="1" applyProtection="1">
      <alignment horizontal="left" vertical="center" wrapText="1"/>
      <protection locked="0"/>
    </xf>
    <xf numFmtId="0" fontId="20" fillId="6" borderId="4" xfId="0" applyFont="1" applyFill="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11" fillId="0" borderId="30" xfId="0" applyFont="1" applyFill="1" applyBorder="1" applyAlignment="1">
      <alignment horizontal="lef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49" fontId="8" fillId="0" borderId="29" xfId="0" quotePrefix="1" applyNumberFormat="1"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11" fillId="0" borderId="29" xfId="0" applyFont="1" applyFill="1" applyBorder="1" applyAlignment="1">
      <alignment horizontal="center" vertical="center" wrapText="1"/>
    </xf>
    <xf numFmtId="44" fontId="18" fillId="0" borderId="33" xfId="2" applyFont="1" applyFill="1" applyBorder="1" applyAlignment="1" applyProtection="1">
      <alignment horizontal="center" vertical="center" wrapText="1" readingOrder="1"/>
      <protection locked="0"/>
    </xf>
    <xf numFmtId="10" fontId="18" fillId="0" borderId="34" xfId="1" applyNumberFormat="1" applyFont="1" applyFill="1" applyBorder="1" applyAlignment="1" applyProtection="1">
      <alignment horizontal="center" vertical="center" wrapText="1" readingOrder="1"/>
    </xf>
    <xf numFmtId="0" fontId="8" fillId="0" borderId="0"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12" fillId="3" borderId="31" xfId="0" applyFont="1" applyFill="1" applyBorder="1" applyAlignment="1">
      <alignment horizontal="center" vertical="center" wrapText="1" readingOrder="1"/>
    </xf>
    <xf numFmtId="0" fontId="12" fillId="3" borderId="32" xfId="0" applyFont="1" applyFill="1" applyBorder="1" applyAlignment="1">
      <alignment horizontal="center" vertical="center" wrapText="1" readingOrder="1"/>
    </xf>
    <xf numFmtId="0" fontId="18" fillId="3" borderId="34" xfId="0" applyFont="1" applyFill="1" applyBorder="1" applyAlignment="1">
      <alignment vertical="top" wrapText="1"/>
    </xf>
    <xf numFmtId="0" fontId="8" fillId="0" borderId="0"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center" wrapText="1"/>
      <protection locked="0"/>
    </xf>
    <xf numFmtId="0" fontId="8" fillId="0" borderId="28" xfId="0" applyFont="1" applyFill="1" applyBorder="1" applyAlignment="1" applyProtection="1">
      <alignment horizontal="justify" vertical="center" wrapText="1"/>
      <protection locked="0"/>
    </xf>
    <xf numFmtId="0" fontId="6" fillId="7" borderId="35" xfId="0" applyFont="1" applyFill="1" applyBorder="1" applyAlignment="1">
      <alignment horizontal="left" vertical="center"/>
    </xf>
    <xf numFmtId="0" fontId="6" fillId="7" borderId="23" xfId="0" applyFont="1" applyFill="1" applyBorder="1" applyAlignment="1">
      <alignment horizontal="left" vertical="center"/>
    </xf>
    <xf numFmtId="0" fontId="6" fillId="7" borderId="36" xfId="0" applyFont="1" applyFill="1" applyBorder="1" applyAlignment="1">
      <alignment horizontal="left" vertical="center"/>
    </xf>
    <xf numFmtId="0" fontId="13" fillId="0" borderId="27"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8" fillId="0" borderId="41" xfId="0" applyFont="1" applyFill="1" applyBorder="1" applyAlignment="1" applyProtection="1">
      <alignment horizontal="left" vertical="top" wrapText="1"/>
      <protection locked="0"/>
    </xf>
    <xf numFmtId="0" fontId="8" fillId="0" borderId="42" xfId="0" applyFont="1" applyFill="1" applyBorder="1" applyAlignment="1" applyProtection="1">
      <alignment horizontal="left" vertical="top" wrapText="1"/>
      <protection locked="0"/>
    </xf>
    <xf numFmtId="0" fontId="8" fillId="8" borderId="25" xfId="0" applyFont="1" applyFill="1" applyBorder="1" applyAlignment="1" applyProtection="1">
      <alignment horizontal="justify" vertical="center" wrapText="1"/>
      <protection locked="0"/>
    </xf>
    <xf numFmtId="0" fontId="8" fillId="8" borderId="26" xfId="0" applyFont="1" applyFill="1" applyBorder="1" applyAlignment="1" applyProtection="1">
      <alignment horizontal="justify" vertical="center" wrapText="1"/>
      <protection locked="0"/>
    </xf>
    <xf numFmtId="9" fontId="18" fillId="5" borderId="46" xfId="1" applyFont="1" applyFill="1" applyBorder="1" applyAlignment="1" applyProtection="1">
      <alignment horizontal="center" vertical="center" wrapText="1" readingOrder="1"/>
      <protection locked="0"/>
    </xf>
    <xf numFmtId="9" fontId="18" fillId="0" borderId="46" xfId="1" applyFont="1" applyFill="1" applyBorder="1" applyAlignment="1" applyProtection="1">
      <alignment horizontal="center" vertical="center" wrapText="1"/>
      <protection locked="0"/>
    </xf>
    <xf numFmtId="0" fontId="19" fillId="0" borderId="0" xfId="0" applyFont="1" applyAlignment="1" applyProtection="1">
      <alignment horizontal="center" wrapText="1"/>
      <protection locked="0"/>
    </xf>
  </cellXfs>
  <cellStyles count="3">
    <cellStyle name="Moneda" xfId="2" builtinId="4"/>
    <cellStyle name="Normal" xfId="0" builtinId="0"/>
    <cellStyle name="Porcentaje" xfId="1" builtinId="5"/>
  </cellStyles>
  <dxfs count="60">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tableStyle name="Invisible" pivot="0" table="0" count="0"/>
  </tableStyles>
  <colors>
    <mruColors>
      <color rgb="FFEE2A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3:J28"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calculatedColumnFormula>25+20</calculatedColumnFormula>
    </tableColumn>
    <tableColumn id="10" name="Financiera_x000a_(D)" dataDxfId="49">
      <calculatedColumnFormula>6795755.25+6363232.25</calculatedColumnFormula>
    </tableColumn>
    <tableColumn id="5" name="Física _x000a_(E)" dataDxfId="48">
      <calculatedColumnFormula>26+26</calculatedColumnFormula>
    </tableColumn>
    <tableColumn id="6" name="Financiera _x000a_ (F)" dataDxfId="47">
      <calculatedColumnFormula>8087060.69+2490646.3</calculatedColumnFormula>
    </tableColumn>
    <tableColumn id="7" name="Física _x000a_(%)_x000a_ G=E/C" dataDxfId="46" dataCellStyle="Porcentaje">
      <calculatedColumnFormula>IF(G24&gt;0,G24/E24,0)</calculatedColumnFormula>
    </tableColumn>
    <tableColumn id="8" name="Financiero _x000a_(%) _x000a_H=F/D" dataDxfId="45">
      <calculatedColumnFormula>IF(H24&gt;0,H24/F24,0)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5" name="Tabla16" displayName="Tabla16" ref="A23:J24"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calculatedColumnFormula>15804120.17+38963000</calculatedColumnFormula>
    </tableColumn>
    <tableColumn id="5" name="Física _x000a_(E)" dataDxfId="33">
      <calculatedColumnFormula>85+49</calculatedColumnFormula>
    </tableColumn>
    <tableColumn id="6" name="Financiera _x000a_ (F)" dataDxfId="32">
      <calculatedColumnFormula>9099526.18+21968392.79</calculatedColumnFormula>
    </tableColumn>
    <tableColumn id="7" name="Física _x000a_(%)_x000a_ G=E/C" dataDxfId="31" dataCellStyle="Porcentaje">
      <calculatedColumnFormula>IF(G24&gt;0,G24/E24,0)</calculatedColumnFormula>
    </tableColumn>
    <tableColumn id="8" name="Financiero _x000a_(%) _x000a_H=F/D" dataDxfId="30">
      <calculatedColumnFormula>IF(H24&gt;0,H24/F24,0)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67" displayName="Tabla167" ref="A23:J24"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calculatedColumnFormula>10659222*2</calculatedColumnFormula>
    </tableColumn>
    <tableColumn id="5" name="Física _x000a_(E)" dataDxfId="18"/>
    <tableColumn id="6" name="Financiera _x000a_ (F)" dataDxfId="17">
      <calculatedColumnFormula>9513060.25+10990644.5</calculatedColumnFormula>
    </tableColumn>
    <tableColumn id="7" name="Física _x000a_(%)_x000a_ G=E/C" dataDxfId="16" dataCellStyle="Porcentaje">
      <calculatedColumnFormula>IF(G24&gt;0,G24/E24,0)</calculatedColumnFormula>
    </tableColumn>
    <tableColumn id="8" name="Financiero _x000a_(%) _x000a_H=F/D" dataDxfId="15">
      <calculatedColumnFormula>IF(H24&gt;0,H24/F24,0)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3:J28"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calculatedColumnFormula>20525419.66+1411694</calculatedColumnFormula>
    </tableColumn>
    <tableColumn id="5" name="Física _x000a_(E)" dataDxfId="3"/>
    <tableColumn id="6" name="Financiera _x000a_ (F)" dataDxfId="2">
      <calculatedColumnFormula>1411694+11982382</calculatedColumnFormula>
    </tableColumn>
    <tableColumn id="7" name="Física _x000a_(%)_x000a_ G=E/C" dataDxfId="1" dataCellStyle="Porcentaje">
      <calculatedColumnFormula>IF(G24&gt;0,G24/E24,0)</calculatedColumnFormula>
    </tableColumn>
    <tableColumn id="8" name="Financiero _x000a_(%) _x000a_H=F/D" dataDxfId="0">
      <calculatedColumnFormula>IF(H24&gt;0,H24/F24,0)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7"/>
  <sheetViews>
    <sheetView view="pageLayout" topLeftCell="A10" zoomScale="85" zoomScaleNormal="100" zoomScaleSheetLayoutView="25" zoomScalePageLayoutView="85" workbookViewId="0">
      <selection activeCell="B6" sqref="B6:J6"/>
    </sheetView>
  </sheetViews>
  <sheetFormatPr baseColWidth="10" defaultRowHeight="14.25" x14ac:dyDescent="0.2"/>
  <cols>
    <col min="1" max="1" width="26.85546875" style="3" customWidth="1"/>
    <col min="2" max="2" width="19.28515625" style="3" bestFit="1" customWidth="1"/>
    <col min="3" max="3" width="12.7109375" style="3" customWidth="1"/>
    <col min="4" max="4" width="19.42578125" style="3" customWidth="1"/>
    <col min="5" max="5" width="12.7109375" style="3" customWidth="1"/>
    <col min="6" max="6" width="16" style="3" customWidth="1"/>
    <col min="7" max="7" width="12.7109375" style="3" customWidth="1"/>
    <col min="8" max="8" width="17.28515625" style="3" customWidth="1"/>
    <col min="9" max="10" width="12.7109375" style="3" customWidth="1"/>
    <col min="11" max="11" width="11.42578125" style="3"/>
    <col min="12" max="16384" width="11.42578125" style="2"/>
  </cols>
  <sheetData>
    <row r="1" spans="1:11" ht="21" customHeight="1" x14ac:dyDescent="0.2">
      <c r="A1" s="78" t="s">
        <v>67</v>
      </c>
      <c r="B1" s="79"/>
      <c r="C1" s="79"/>
      <c r="D1" s="79"/>
      <c r="E1" s="79"/>
      <c r="F1" s="79"/>
      <c r="G1" s="79"/>
      <c r="H1" s="79"/>
      <c r="I1" s="79"/>
      <c r="J1" s="80"/>
      <c r="K1" s="1"/>
    </row>
    <row r="2" spans="1:11" ht="21" customHeight="1" x14ac:dyDescent="0.2">
      <c r="A2" s="82" t="s">
        <v>0</v>
      </c>
      <c r="B2" s="83"/>
      <c r="C2" s="83"/>
      <c r="D2" s="83"/>
      <c r="E2" s="83"/>
      <c r="F2" s="83"/>
      <c r="G2" s="83"/>
      <c r="H2" s="83"/>
      <c r="I2" s="83"/>
      <c r="J2" s="84"/>
      <c r="K2" s="1"/>
    </row>
    <row r="3" spans="1:11" ht="19.5" customHeight="1" x14ac:dyDescent="0.2">
      <c r="A3" s="14" t="s">
        <v>1</v>
      </c>
      <c r="B3" s="76" t="s">
        <v>44</v>
      </c>
      <c r="C3" s="76"/>
      <c r="D3" s="76"/>
      <c r="E3" s="76"/>
      <c r="F3" s="76"/>
      <c r="G3" s="76"/>
      <c r="H3" s="76"/>
      <c r="I3" s="76"/>
      <c r="J3" s="76"/>
      <c r="K3" s="1"/>
    </row>
    <row r="4" spans="1:11" ht="18.75" customHeight="1" x14ac:dyDescent="0.2">
      <c r="A4" s="15" t="s">
        <v>27</v>
      </c>
      <c r="B4" s="76" t="s">
        <v>45</v>
      </c>
      <c r="C4" s="76"/>
      <c r="D4" s="76"/>
      <c r="E4" s="76"/>
      <c r="F4" s="76"/>
      <c r="G4" s="76"/>
      <c r="H4" s="76"/>
      <c r="I4" s="76"/>
      <c r="J4" s="76"/>
      <c r="K4" s="1"/>
    </row>
    <row r="5" spans="1:11" ht="19.5" customHeight="1" x14ac:dyDescent="0.2">
      <c r="A5" s="15" t="s">
        <v>28</v>
      </c>
      <c r="B5" s="76" t="s">
        <v>46</v>
      </c>
      <c r="C5" s="76"/>
      <c r="D5" s="76"/>
      <c r="E5" s="76"/>
      <c r="F5" s="76"/>
      <c r="G5" s="76"/>
      <c r="H5" s="76"/>
      <c r="I5" s="76"/>
      <c r="J5" s="76"/>
      <c r="K5" s="1"/>
    </row>
    <row r="6" spans="1:11" ht="50.25" customHeight="1" x14ac:dyDescent="0.2">
      <c r="A6" s="14" t="s">
        <v>2</v>
      </c>
      <c r="B6" s="77" t="s">
        <v>54</v>
      </c>
      <c r="C6" s="77"/>
      <c r="D6" s="77"/>
      <c r="E6" s="77"/>
      <c r="F6" s="77"/>
      <c r="G6" s="77"/>
      <c r="H6" s="77"/>
      <c r="I6" s="77"/>
      <c r="J6" s="77"/>
    </row>
    <row r="7" spans="1:11" ht="55.5" customHeight="1" x14ac:dyDescent="0.2">
      <c r="A7" s="14" t="s">
        <v>3</v>
      </c>
      <c r="B7" s="77" t="s">
        <v>55</v>
      </c>
      <c r="C7" s="77"/>
      <c r="D7" s="77"/>
      <c r="E7" s="77"/>
      <c r="F7" s="77"/>
      <c r="G7" s="77"/>
      <c r="H7" s="77"/>
      <c r="I7" s="77"/>
      <c r="J7" s="77"/>
    </row>
    <row r="8" spans="1:11" ht="21.75" customHeight="1" x14ac:dyDescent="0.2">
      <c r="A8" s="78" t="s">
        <v>4</v>
      </c>
      <c r="B8" s="79"/>
      <c r="C8" s="79"/>
      <c r="D8" s="79"/>
      <c r="E8" s="79"/>
      <c r="F8" s="79"/>
      <c r="G8" s="79"/>
      <c r="H8" s="79"/>
      <c r="I8" s="79"/>
      <c r="J8" s="80"/>
    </row>
    <row r="9" spans="1:11" s="8" customFormat="1" ht="19.5" customHeight="1" x14ac:dyDescent="0.2">
      <c r="A9" s="16" t="s">
        <v>5</v>
      </c>
      <c r="B9" s="4">
        <v>1</v>
      </c>
      <c r="C9" s="81" t="str">
        <f>IFERROR(VLOOKUP(B9,'[1]Validacion datos'!A2:B5,2,FALSE),"")</f>
        <v>DESARROLLO INSTITUCIONAL</v>
      </c>
      <c r="D9" s="81"/>
      <c r="E9" s="81"/>
      <c r="F9" s="81"/>
      <c r="G9" s="81"/>
      <c r="H9" s="81"/>
      <c r="I9" s="81"/>
      <c r="J9" s="81"/>
      <c r="K9" s="7"/>
    </row>
    <row r="10" spans="1:11" s="8" customFormat="1" ht="19.5" customHeight="1" x14ac:dyDescent="0.2">
      <c r="A10" s="16" t="s">
        <v>6</v>
      </c>
      <c r="B10" s="5">
        <v>1.2</v>
      </c>
      <c r="C10" s="81" t="str">
        <f>IFERROR(VLOOKUP(B10,'[1]Validacion datos'!A8:B26,2,FALSE),"")</f>
        <v>Imperio de la ley y seguridad ciudadana</v>
      </c>
      <c r="D10" s="81"/>
      <c r="E10" s="81"/>
      <c r="F10" s="81"/>
      <c r="G10" s="81"/>
      <c r="H10" s="81"/>
      <c r="I10" s="81"/>
      <c r="J10" s="81"/>
      <c r="K10" s="7"/>
    </row>
    <row r="11" spans="1:11" s="8" customFormat="1" ht="49.5" customHeight="1" x14ac:dyDescent="0.2">
      <c r="A11" s="16" t="s">
        <v>7</v>
      </c>
      <c r="B11" s="6" t="s">
        <v>69</v>
      </c>
      <c r="C11" s="94"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95"/>
      <c r="E11" s="95"/>
      <c r="F11" s="95"/>
      <c r="G11" s="95"/>
      <c r="H11" s="95"/>
      <c r="I11" s="95"/>
      <c r="J11" s="96"/>
      <c r="K11" s="7"/>
    </row>
    <row r="12" spans="1:11" ht="21" customHeight="1" x14ac:dyDescent="0.2">
      <c r="A12" s="78" t="s">
        <v>8</v>
      </c>
      <c r="B12" s="79"/>
      <c r="C12" s="79"/>
      <c r="D12" s="79"/>
      <c r="E12" s="79"/>
      <c r="F12" s="79"/>
      <c r="G12" s="79"/>
      <c r="H12" s="79"/>
      <c r="I12" s="79"/>
      <c r="J12" s="80"/>
    </row>
    <row r="13" spans="1:11" ht="38.25" customHeight="1" x14ac:dyDescent="0.2">
      <c r="A13" s="14" t="s">
        <v>9</v>
      </c>
      <c r="B13" s="97" t="s">
        <v>47</v>
      </c>
      <c r="C13" s="97"/>
      <c r="D13" s="97"/>
      <c r="E13" s="97"/>
      <c r="F13" s="97"/>
      <c r="G13" s="97"/>
      <c r="H13" s="97"/>
      <c r="I13" s="97"/>
      <c r="J13" s="98"/>
    </row>
    <row r="14" spans="1:11" ht="117.75" customHeight="1" x14ac:dyDescent="0.2">
      <c r="A14" s="17" t="s">
        <v>10</v>
      </c>
      <c r="B14" s="99" t="s">
        <v>79</v>
      </c>
      <c r="C14" s="99"/>
      <c r="D14" s="99"/>
      <c r="E14" s="99"/>
      <c r="F14" s="99"/>
      <c r="G14" s="99"/>
      <c r="H14" s="99"/>
      <c r="I14" s="99"/>
      <c r="J14" s="100"/>
    </row>
    <row r="15" spans="1:11" ht="43.5" customHeight="1" x14ac:dyDescent="0.2">
      <c r="A15" s="17" t="s">
        <v>92</v>
      </c>
      <c r="B15" s="99" t="s">
        <v>80</v>
      </c>
      <c r="C15" s="99"/>
      <c r="D15" s="99"/>
      <c r="E15" s="99"/>
      <c r="F15" s="99"/>
      <c r="G15" s="99"/>
      <c r="H15" s="99"/>
      <c r="I15" s="99"/>
      <c r="J15" s="100"/>
    </row>
    <row r="16" spans="1:11" ht="42" customHeight="1" x14ac:dyDescent="0.2">
      <c r="A16" s="17" t="s">
        <v>29</v>
      </c>
      <c r="B16" s="99" t="s">
        <v>81</v>
      </c>
      <c r="C16" s="99"/>
      <c r="D16" s="99"/>
      <c r="E16" s="99"/>
      <c r="F16" s="99"/>
      <c r="G16" s="99"/>
      <c r="H16" s="99"/>
      <c r="I16" s="99"/>
      <c r="J16" s="100"/>
      <c r="K16" s="1"/>
    </row>
    <row r="17" spans="1:11" ht="21" customHeight="1" x14ac:dyDescent="0.2">
      <c r="A17" s="78" t="s">
        <v>11</v>
      </c>
      <c r="B17" s="79"/>
      <c r="C17" s="79"/>
      <c r="D17" s="79"/>
      <c r="E17" s="79"/>
      <c r="F17" s="79"/>
      <c r="G17" s="79"/>
      <c r="H17" s="79"/>
      <c r="I17" s="79"/>
      <c r="J17" s="80"/>
    </row>
    <row r="18" spans="1:11" ht="21" customHeight="1" x14ac:dyDescent="0.2">
      <c r="A18" s="82" t="s">
        <v>12</v>
      </c>
      <c r="B18" s="83"/>
      <c r="C18" s="83"/>
      <c r="D18" s="83"/>
      <c r="E18" s="83"/>
      <c r="F18" s="83"/>
      <c r="G18" s="83"/>
      <c r="H18" s="83"/>
      <c r="I18" s="83"/>
      <c r="J18" s="84"/>
      <c r="K18" s="1"/>
    </row>
    <row r="19" spans="1:11" ht="39.75" customHeight="1" x14ac:dyDescent="0.2">
      <c r="A19" s="89" t="s">
        <v>13</v>
      </c>
      <c r="B19" s="90"/>
      <c r="C19" s="91" t="s">
        <v>14</v>
      </c>
      <c r="D19" s="93"/>
      <c r="E19" s="93"/>
      <c r="F19" s="93" t="s">
        <v>15</v>
      </c>
      <c r="G19" s="93"/>
      <c r="H19" s="90"/>
      <c r="I19" s="91" t="s">
        <v>16</v>
      </c>
      <c r="J19" s="92"/>
    </row>
    <row r="20" spans="1:11" s="8" customFormat="1" ht="20.25" customHeight="1" x14ac:dyDescent="0.2">
      <c r="A20" s="115">
        <v>481941846</v>
      </c>
      <c r="B20" s="116"/>
      <c r="C20" s="122">
        <v>485822098.75999999</v>
      </c>
      <c r="D20" s="123"/>
      <c r="E20" s="124"/>
      <c r="F20" s="122">
        <v>406568412.32999998</v>
      </c>
      <c r="G20" s="123"/>
      <c r="H20" s="124"/>
      <c r="I20" s="117">
        <f>+IF(F20&gt;0,F20/C20,0)</f>
        <v>0.83686685592877497</v>
      </c>
      <c r="J20" s="118"/>
      <c r="K20" s="7"/>
    </row>
    <row r="21" spans="1:11" ht="24.75" customHeight="1" x14ac:dyDescent="0.2">
      <c r="A21" s="82" t="s">
        <v>43</v>
      </c>
      <c r="B21" s="83"/>
      <c r="C21" s="83"/>
      <c r="D21" s="83"/>
      <c r="E21" s="83"/>
      <c r="F21" s="83"/>
      <c r="G21" s="83"/>
      <c r="H21" s="83"/>
      <c r="I21" s="83"/>
      <c r="J21" s="84"/>
      <c r="K21" s="1"/>
    </row>
    <row r="22" spans="1:11" ht="32.25" customHeight="1" x14ac:dyDescent="0.2">
      <c r="A22" s="18"/>
      <c r="B22" s="57"/>
      <c r="C22" s="119" t="s">
        <v>38</v>
      </c>
      <c r="D22" s="120"/>
      <c r="E22" s="119" t="s">
        <v>93</v>
      </c>
      <c r="F22" s="120"/>
      <c r="G22" s="119" t="s">
        <v>94</v>
      </c>
      <c r="H22" s="119"/>
      <c r="I22" s="119" t="s">
        <v>17</v>
      </c>
      <c r="J22" s="121"/>
    </row>
    <row r="23" spans="1:11" ht="38.25" x14ac:dyDescent="0.2">
      <c r="A23" s="9" t="s">
        <v>18</v>
      </c>
      <c r="B23" s="10" t="s">
        <v>19</v>
      </c>
      <c r="C23" s="10" t="s">
        <v>30</v>
      </c>
      <c r="D23" s="10" t="s">
        <v>31</v>
      </c>
      <c r="E23" s="10" t="s">
        <v>32</v>
      </c>
      <c r="F23" s="10" t="s">
        <v>33</v>
      </c>
      <c r="G23" s="10" t="s">
        <v>34</v>
      </c>
      <c r="H23" s="10" t="s">
        <v>35</v>
      </c>
      <c r="I23" s="10" t="s">
        <v>36</v>
      </c>
      <c r="J23" s="11" t="s">
        <v>37</v>
      </c>
    </row>
    <row r="24" spans="1:11" ht="69" customHeight="1" x14ac:dyDescent="0.2">
      <c r="A24" s="34" t="s">
        <v>100</v>
      </c>
      <c r="B24" s="35" t="s">
        <v>48</v>
      </c>
      <c r="C24" s="20">
        <v>80</v>
      </c>
      <c r="D24" s="21">
        <v>25525677</v>
      </c>
      <c r="E24" s="75">
        <f t="shared" ref="E24" si="0">25+20</f>
        <v>45</v>
      </c>
      <c r="F24" s="74">
        <f t="shared" ref="F24" si="1">6795755.25+6363232.25</f>
        <v>13158987.5</v>
      </c>
      <c r="G24" s="23">
        <f t="shared" ref="G24" si="2">26+26</f>
        <v>52</v>
      </c>
      <c r="H24" s="21">
        <f t="shared" ref="H24" si="3">8087060.69+2490646.3</f>
        <v>10577706.99</v>
      </c>
      <c r="I24" s="24">
        <f>IF(G24&gt;0,G24/E24,0)</f>
        <v>1.1555555555555554</v>
      </c>
      <c r="J24" s="25">
        <f t="shared" ref="J24:J28" si="4">IF(H24&gt;0,H24/F24,0)</f>
        <v>0.80383897241334112</v>
      </c>
    </row>
    <row r="25" spans="1:11" ht="78.75" customHeight="1" x14ac:dyDescent="0.2">
      <c r="A25" s="34" t="s">
        <v>101</v>
      </c>
      <c r="B25" s="35" t="s">
        <v>49</v>
      </c>
      <c r="C25" s="20">
        <v>41500</v>
      </c>
      <c r="D25" s="21">
        <v>120195956.45999999</v>
      </c>
      <c r="E25" s="75">
        <f>12500+9000</f>
        <v>21500</v>
      </c>
      <c r="F25" s="74">
        <f>27917707.75+16899077.21</f>
        <v>44816784.960000001</v>
      </c>
      <c r="G25" s="23">
        <f>7341+12432</f>
        <v>19773</v>
      </c>
      <c r="H25" s="21">
        <f>28931949.01+34261818.86</f>
        <v>63193767.870000005</v>
      </c>
      <c r="I25" s="24">
        <f t="shared" ref="I25:I28" si="5">IF(G25&gt;0,G25/E25,0)</f>
        <v>0.91967441860465116</v>
      </c>
      <c r="J25" s="25">
        <f t="shared" si="4"/>
        <v>1.4100468814619764</v>
      </c>
    </row>
    <row r="26" spans="1:11" ht="72" customHeight="1" x14ac:dyDescent="0.2">
      <c r="A26" s="34" t="s">
        <v>102</v>
      </c>
      <c r="B26" s="35" t="s">
        <v>50</v>
      </c>
      <c r="C26" s="20">
        <v>79</v>
      </c>
      <c r="D26" s="21">
        <v>45324677</v>
      </c>
      <c r="E26" s="75">
        <v>79</v>
      </c>
      <c r="F26" s="74">
        <f>14489994+8842224</f>
        <v>23332218</v>
      </c>
      <c r="G26" s="23">
        <v>82</v>
      </c>
      <c r="H26" s="21">
        <f>1773819.43+25162355.94</f>
        <v>26936175.370000001</v>
      </c>
      <c r="I26" s="24">
        <f>IF(G26&gt;0,G26/E26,0)</f>
        <v>1.0379746835443038</v>
      </c>
      <c r="J26" s="25">
        <f>IF(H26&gt;0,H26/F26,0)</f>
        <v>1.1544626991741633</v>
      </c>
    </row>
    <row r="27" spans="1:11" ht="87" customHeight="1" x14ac:dyDescent="0.2">
      <c r="A27" s="34" t="s">
        <v>103</v>
      </c>
      <c r="B27" s="35" t="s">
        <v>51</v>
      </c>
      <c r="C27" s="20">
        <v>2</v>
      </c>
      <c r="D27" s="21">
        <v>87810767</v>
      </c>
      <c r="E27" s="32">
        <v>2</v>
      </c>
      <c r="F27" s="22">
        <f>25001639.58+152723560.9</f>
        <v>177725200.48000002</v>
      </c>
      <c r="G27" s="23">
        <v>2</v>
      </c>
      <c r="H27" s="21">
        <f>12021666.16+22078860.72</f>
        <v>34100526.879999995</v>
      </c>
      <c r="I27" s="24">
        <f t="shared" si="5"/>
        <v>1</v>
      </c>
      <c r="J27" s="25">
        <f t="shared" si="4"/>
        <v>0.19187220938787145</v>
      </c>
    </row>
    <row r="28" spans="1:11" ht="72.75" customHeight="1" x14ac:dyDescent="0.2">
      <c r="A28" s="58" t="s">
        <v>104</v>
      </c>
      <c r="B28" s="59" t="s">
        <v>52</v>
      </c>
      <c r="C28" s="60">
        <v>1</v>
      </c>
      <c r="D28" s="61">
        <v>63986220</v>
      </c>
      <c r="E28" s="170">
        <v>1</v>
      </c>
      <c r="F28" s="62">
        <f>12398763.25+19892263.25</f>
        <v>32291026.5</v>
      </c>
      <c r="G28" s="171">
        <v>1</v>
      </c>
      <c r="H28" s="61">
        <f>15338778.8+23183121.74</f>
        <v>38521900.539999999</v>
      </c>
      <c r="I28" s="63">
        <f t="shared" si="5"/>
        <v>1</v>
      </c>
      <c r="J28" s="64">
        <f t="shared" si="4"/>
        <v>1.1929599246403642</v>
      </c>
    </row>
    <row r="29" spans="1:11" ht="25.5" customHeight="1" x14ac:dyDescent="0.2">
      <c r="A29" s="67"/>
      <c r="B29" s="67"/>
      <c r="C29" s="68"/>
      <c r="D29" s="69"/>
      <c r="E29" s="73"/>
      <c r="F29" s="69"/>
      <c r="G29" s="70"/>
      <c r="H29" s="69"/>
      <c r="I29" s="71"/>
      <c r="J29" s="72"/>
    </row>
    <row r="30" spans="1:11" ht="52.5" customHeight="1" x14ac:dyDescent="0.2">
      <c r="A30" s="65" t="s">
        <v>22</v>
      </c>
      <c r="B30" s="85" t="str">
        <f>+A24</f>
        <v>6105- Negocios que comercializan armas de fuego controlados y regulados en sus operaciones</v>
      </c>
      <c r="C30" s="85"/>
      <c r="D30" s="85"/>
      <c r="E30" s="85"/>
      <c r="F30" s="85"/>
      <c r="G30" s="85"/>
      <c r="H30" s="85"/>
      <c r="I30" s="85"/>
      <c r="J30" s="86"/>
    </row>
    <row r="31" spans="1:11" ht="44.25" customHeight="1" x14ac:dyDescent="0.2">
      <c r="A31" s="66" t="s">
        <v>23</v>
      </c>
      <c r="B31" s="87" t="s">
        <v>75</v>
      </c>
      <c r="C31" s="87"/>
      <c r="D31" s="87"/>
      <c r="E31" s="87"/>
      <c r="F31" s="87"/>
      <c r="G31" s="87"/>
      <c r="H31" s="87"/>
      <c r="I31" s="87"/>
      <c r="J31" s="88"/>
    </row>
    <row r="32" spans="1:11" ht="75.75" customHeight="1" x14ac:dyDescent="0.2">
      <c r="A32" s="66" t="s">
        <v>24</v>
      </c>
      <c r="B32" s="125" t="s">
        <v>107</v>
      </c>
      <c r="C32" s="125"/>
      <c r="D32" s="125"/>
      <c r="E32" s="125"/>
      <c r="F32" s="125"/>
      <c r="G32" s="125"/>
      <c r="H32" s="125"/>
      <c r="I32" s="125"/>
      <c r="J32" s="126"/>
    </row>
    <row r="33" spans="1:10" ht="87.75" customHeight="1" x14ac:dyDescent="0.2">
      <c r="A33" s="66" t="s">
        <v>25</v>
      </c>
      <c r="B33" s="125" t="s">
        <v>108</v>
      </c>
      <c r="C33" s="125"/>
      <c r="D33" s="125"/>
      <c r="E33" s="125"/>
      <c r="F33" s="125"/>
      <c r="G33" s="125"/>
      <c r="H33" s="125"/>
      <c r="I33" s="125"/>
      <c r="J33" s="126"/>
    </row>
    <row r="34" spans="1:10" ht="48" customHeight="1" x14ac:dyDescent="0.2">
      <c r="A34" s="50" t="s">
        <v>22</v>
      </c>
      <c r="B34" s="113" t="str">
        <f>+A25</f>
        <v>6864- Personas físicas y jurídicas con derecho de tenencia y porte de armas de fuego reguladas</v>
      </c>
      <c r="C34" s="113"/>
      <c r="D34" s="113"/>
      <c r="E34" s="113"/>
      <c r="F34" s="113"/>
      <c r="G34" s="113"/>
      <c r="H34" s="113"/>
      <c r="I34" s="113"/>
      <c r="J34" s="114"/>
    </row>
    <row r="35" spans="1:10" ht="53.25" customHeight="1" x14ac:dyDescent="0.2">
      <c r="A35" s="66" t="s">
        <v>23</v>
      </c>
      <c r="B35" s="87" t="s">
        <v>111</v>
      </c>
      <c r="C35" s="87"/>
      <c r="D35" s="87"/>
      <c r="E35" s="87"/>
      <c r="F35" s="87"/>
      <c r="G35" s="87"/>
      <c r="H35" s="87"/>
      <c r="I35" s="87"/>
      <c r="J35" s="88"/>
    </row>
    <row r="36" spans="1:10" ht="59.25" customHeight="1" x14ac:dyDescent="0.2">
      <c r="A36" s="66" t="s">
        <v>24</v>
      </c>
      <c r="B36" s="87" t="s">
        <v>109</v>
      </c>
      <c r="C36" s="87"/>
      <c r="D36" s="87"/>
      <c r="E36" s="87"/>
      <c r="F36" s="87"/>
      <c r="G36" s="87"/>
      <c r="H36" s="87"/>
      <c r="I36" s="87"/>
      <c r="J36" s="88"/>
    </row>
    <row r="37" spans="1:10" ht="114" customHeight="1" x14ac:dyDescent="0.2">
      <c r="A37" s="66" t="s">
        <v>25</v>
      </c>
      <c r="B37" s="87" t="s">
        <v>110</v>
      </c>
      <c r="C37" s="87"/>
      <c r="D37" s="87"/>
      <c r="E37" s="87"/>
      <c r="F37" s="87"/>
      <c r="G37" s="87"/>
      <c r="H37" s="87"/>
      <c r="I37" s="87"/>
      <c r="J37" s="88"/>
    </row>
    <row r="38" spans="1:10" ht="48.75" customHeight="1" x14ac:dyDescent="0.2">
      <c r="A38" s="50" t="s">
        <v>22</v>
      </c>
      <c r="B38" s="113" t="str">
        <f>+A26</f>
        <v>7744- Empresas de manipulación de productos pirotécnicos y químicos reguladas</v>
      </c>
      <c r="C38" s="113"/>
      <c r="D38" s="113"/>
      <c r="E38" s="113"/>
      <c r="F38" s="113"/>
      <c r="G38" s="113"/>
      <c r="H38" s="113"/>
      <c r="I38" s="113"/>
      <c r="J38" s="114"/>
    </row>
    <row r="39" spans="1:10" ht="33" customHeight="1" x14ac:dyDescent="0.2">
      <c r="A39" s="66" t="s">
        <v>23</v>
      </c>
      <c r="B39" s="87" t="s">
        <v>76</v>
      </c>
      <c r="C39" s="87"/>
      <c r="D39" s="87"/>
      <c r="E39" s="87"/>
      <c r="F39" s="87"/>
      <c r="G39" s="87"/>
      <c r="H39" s="87"/>
      <c r="I39" s="87"/>
      <c r="J39" s="88"/>
    </row>
    <row r="40" spans="1:10" ht="63.75" customHeight="1" x14ac:dyDescent="0.2">
      <c r="A40" s="66" t="s">
        <v>24</v>
      </c>
      <c r="B40" s="87" t="s">
        <v>112</v>
      </c>
      <c r="C40" s="87"/>
      <c r="D40" s="87"/>
      <c r="E40" s="87"/>
      <c r="F40" s="87"/>
      <c r="G40" s="87"/>
      <c r="H40" s="87"/>
      <c r="I40" s="87"/>
      <c r="J40" s="88"/>
    </row>
    <row r="41" spans="1:10" ht="66.75" customHeight="1" x14ac:dyDescent="0.2">
      <c r="A41" s="66" t="s">
        <v>25</v>
      </c>
      <c r="B41" s="87" t="s">
        <v>113</v>
      </c>
      <c r="C41" s="87"/>
      <c r="D41" s="87"/>
      <c r="E41" s="87"/>
      <c r="F41" s="87"/>
      <c r="G41" s="87"/>
      <c r="H41" s="87"/>
      <c r="I41" s="87"/>
      <c r="J41" s="88"/>
    </row>
    <row r="42" spans="1:10" ht="36.75" customHeight="1" x14ac:dyDescent="0.2">
      <c r="A42" s="50" t="s">
        <v>22</v>
      </c>
      <c r="B42" s="113" t="str">
        <f>+A27</f>
        <v>7745- Población afectada, asistida en la recepción de denuncias y la solución alternativa de conflictos (mediación).</v>
      </c>
      <c r="C42" s="113"/>
      <c r="D42" s="113"/>
      <c r="E42" s="113"/>
      <c r="F42" s="113"/>
      <c r="G42" s="113"/>
      <c r="H42" s="113"/>
      <c r="I42" s="113"/>
      <c r="J42" s="114"/>
    </row>
    <row r="43" spans="1:10" ht="69" customHeight="1" x14ac:dyDescent="0.2">
      <c r="A43" s="66" t="s">
        <v>23</v>
      </c>
      <c r="B43" s="87" t="s">
        <v>77</v>
      </c>
      <c r="C43" s="87"/>
      <c r="D43" s="87"/>
      <c r="E43" s="87"/>
      <c r="F43" s="87"/>
      <c r="G43" s="87"/>
      <c r="H43" s="87"/>
      <c r="I43" s="87"/>
      <c r="J43" s="88"/>
    </row>
    <row r="44" spans="1:10" ht="102.75" customHeight="1" x14ac:dyDescent="0.2">
      <c r="A44" s="66" t="s">
        <v>24</v>
      </c>
      <c r="B44" s="87" t="s">
        <v>114</v>
      </c>
      <c r="C44" s="87"/>
      <c r="D44" s="87"/>
      <c r="E44" s="87"/>
      <c r="F44" s="87"/>
      <c r="G44" s="87"/>
      <c r="H44" s="87"/>
      <c r="I44" s="87"/>
      <c r="J44" s="88"/>
    </row>
    <row r="45" spans="1:10" ht="93" customHeight="1" x14ac:dyDescent="0.2">
      <c r="A45" s="66" t="s">
        <v>25</v>
      </c>
      <c r="B45" s="87" t="s">
        <v>115</v>
      </c>
      <c r="C45" s="87"/>
      <c r="D45" s="87"/>
      <c r="E45" s="87"/>
      <c r="F45" s="87"/>
      <c r="G45" s="87"/>
      <c r="H45" s="87"/>
      <c r="I45" s="87"/>
      <c r="J45" s="88"/>
    </row>
    <row r="46" spans="1:10" ht="23.25" customHeight="1" x14ac:dyDescent="0.2">
      <c r="A46" s="50" t="s">
        <v>22</v>
      </c>
      <c r="B46" s="113" t="str">
        <f>+A28</f>
        <v>7746- Ciudadanos y extranjeros beneficiados a través de acciones y políticas integral de seguridad ciudadana</v>
      </c>
      <c r="C46" s="113"/>
      <c r="D46" s="113"/>
      <c r="E46" s="113"/>
      <c r="F46" s="113"/>
      <c r="G46" s="113"/>
      <c r="H46" s="113"/>
      <c r="I46" s="113"/>
      <c r="J46" s="114"/>
    </row>
    <row r="47" spans="1:10" ht="54.75" customHeight="1" x14ac:dyDescent="0.2">
      <c r="A47" s="66" t="s">
        <v>23</v>
      </c>
      <c r="B47" s="87" t="s">
        <v>78</v>
      </c>
      <c r="C47" s="87"/>
      <c r="D47" s="87"/>
      <c r="E47" s="87"/>
      <c r="F47" s="87"/>
      <c r="G47" s="87"/>
      <c r="H47" s="87"/>
      <c r="I47" s="87"/>
      <c r="J47" s="88"/>
    </row>
    <row r="48" spans="1:10" ht="51" customHeight="1" x14ac:dyDescent="0.2">
      <c r="A48" s="66" t="s">
        <v>24</v>
      </c>
      <c r="B48" s="87" t="s">
        <v>116</v>
      </c>
      <c r="C48" s="87"/>
      <c r="D48" s="87"/>
      <c r="E48" s="87"/>
      <c r="F48" s="87"/>
      <c r="G48" s="87"/>
      <c r="H48" s="87"/>
      <c r="I48" s="87"/>
      <c r="J48" s="88"/>
    </row>
    <row r="49" spans="1:11" ht="109.5" customHeight="1" x14ac:dyDescent="0.2">
      <c r="A49" s="66" t="s">
        <v>25</v>
      </c>
      <c r="B49" s="87" t="s">
        <v>117</v>
      </c>
      <c r="C49" s="87"/>
      <c r="D49" s="87"/>
      <c r="E49" s="87"/>
      <c r="F49" s="87"/>
      <c r="G49" s="87"/>
      <c r="H49" s="87"/>
      <c r="I49" s="87"/>
      <c r="J49" s="88"/>
    </row>
    <row r="50" spans="1:11" ht="25.5" customHeight="1" x14ac:dyDescent="0.2">
      <c r="A50" s="104" t="s">
        <v>91</v>
      </c>
      <c r="B50" s="105"/>
      <c r="C50" s="105"/>
      <c r="D50" s="105"/>
      <c r="E50" s="105"/>
      <c r="F50" s="105"/>
      <c r="G50" s="105"/>
      <c r="H50" s="105"/>
      <c r="I50" s="105"/>
      <c r="J50" s="106"/>
      <c r="K50" s="1"/>
    </row>
    <row r="51" spans="1:11" ht="18.75" customHeight="1" x14ac:dyDescent="0.2">
      <c r="A51" s="107" t="s">
        <v>26</v>
      </c>
      <c r="B51" s="108"/>
      <c r="C51" s="108"/>
      <c r="D51" s="108"/>
      <c r="E51" s="108"/>
      <c r="F51" s="108"/>
      <c r="G51" s="108"/>
      <c r="H51" s="108"/>
      <c r="I51" s="108"/>
      <c r="J51" s="109"/>
    </row>
    <row r="52" spans="1:11" x14ac:dyDescent="0.2">
      <c r="A52" s="110"/>
      <c r="B52" s="111"/>
      <c r="C52" s="111"/>
      <c r="D52" s="111"/>
      <c r="E52" s="111"/>
      <c r="F52" s="111"/>
      <c r="G52" s="111"/>
      <c r="H52" s="111"/>
      <c r="I52" s="111"/>
      <c r="J52" s="112"/>
    </row>
    <row r="53" spans="1:11" x14ac:dyDescent="0.2">
      <c r="A53" s="12"/>
      <c r="B53" s="12"/>
      <c r="C53" s="12"/>
      <c r="D53" s="12"/>
      <c r="E53" s="12"/>
      <c r="F53" s="12"/>
      <c r="G53" s="12"/>
      <c r="H53" s="12"/>
      <c r="I53" s="12"/>
      <c r="J53" s="12"/>
    </row>
    <row r="55" spans="1:11" ht="15" thickBot="1" x14ac:dyDescent="0.25">
      <c r="A55" s="26" t="s">
        <v>39</v>
      </c>
      <c r="B55" s="27">
        <f>+A20</f>
        <v>481941846</v>
      </c>
      <c r="G55" s="101"/>
      <c r="H55" s="101"/>
      <c r="I55" s="101"/>
    </row>
    <row r="56" spans="1:11" x14ac:dyDescent="0.2">
      <c r="A56" s="26" t="s">
        <v>40</v>
      </c>
      <c r="B56" s="27">
        <f>+C20</f>
        <v>485822098.75999999</v>
      </c>
      <c r="G56" s="102" t="s">
        <v>53</v>
      </c>
      <c r="H56" s="102"/>
      <c r="I56" s="102"/>
    </row>
    <row r="57" spans="1:11" x14ac:dyDescent="0.2">
      <c r="A57" s="26" t="s">
        <v>41</v>
      </c>
      <c r="B57" s="27">
        <f>+F20</f>
        <v>406568412.32999998</v>
      </c>
      <c r="G57" s="103" t="s">
        <v>42</v>
      </c>
      <c r="H57" s="103"/>
      <c r="I57" s="103"/>
    </row>
  </sheetData>
  <mergeCells count="57">
    <mergeCell ref="B40:J40"/>
    <mergeCell ref="B41:J41"/>
    <mergeCell ref="B42:J42"/>
    <mergeCell ref="B43:J43"/>
    <mergeCell ref="B49:J49"/>
    <mergeCell ref="B44:J44"/>
    <mergeCell ref="B45:J45"/>
    <mergeCell ref="B46:J46"/>
    <mergeCell ref="B47:J47"/>
    <mergeCell ref="B48:J48"/>
    <mergeCell ref="B35:J35"/>
    <mergeCell ref="B36:J36"/>
    <mergeCell ref="B37:J37"/>
    <mergeCell ref="B38:J38"/>
    <mergeCell ref="B39:J39"/>
    <mergeCell ref="B16:J16"/>
    <mergeCell ref="A17:J17"/>
    <mergeCell ref="B34:J34"/>
    <mergeCell ref="B33:J33"/>
    <mergeCell ref="A20:B20"/>
    <mergeCell ref="I20:J20"/>
    <mergeCell ref="A21:J21"/>
    <mergeCell ref="C22:D22"/>
    <mergeCell ref="G22:H22"/>
    <mergeCell ref="I22:J22"/>
    <mergeCell ref="C20:E20"/>
    <mergeCell ref="F20:H20"/>
    <mergeCell ref="E22:F22"/>
    <mergeCell ref="G55:I55"/>
    <mergeCell ref="G56:I56"/>
    <mergeCell ref="G57:I57"/>
    <mergeCell ref="A50:J50"/>
    <mergeCell ref="A51:J51"/>
    <mergeCell ref="A52:J52"/>
    <mergeCell ref="A1:J1"/>
    <mergeCell ref="A2:J2"/>
    <mergeCell ref="B30:J30"/>
    <mergeCell ref="B31:J31"/>
    <mergeCell ref="B32:J32"/>
    <mergeCell ref="A18:J18"/>
    <mergeCell ref="A19:B19"/>
    <mergeCell ref="I19:J19"/>
    <mergeCell ref="C19:E19"/>
    <mergeCell ref="F19:H19"/>
    <mergeCell ref="C10:J10"/>
    <mergeCell ref="C11:J11"/>
    <mergeCell ref="A12:J12"/>
    <mergeCell ref="B13:J13"/>
    <mergeCell ref="B14:J14"/>
    <mergeCell ref="B15:J15"/>
    <mergeCell ref="B3:J3"/>
    <mergeCell ref="B6:J6"/>
    <mergeCell ref="B7:J7"/>
    <mergeCell ref="A8:J8"/>
    <mergeCell ref="C9:J9"/>
    <mergeCell ref="B4:J4"/>
    <mergeCell ref="B5:J5"/>
  </mergeCells>
  <phoneticPr fontId="2" type="noConversion"/>
  <dataValidations xWindow="1277" yWindow="280" count="16">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52:J53"/>
    <dataValidation allowBlank="1" showInputMessage="1" showErrorMessage="1" prompt="De existir desvío, explicar razones." sqref="B33:J33 B37:J37 B41:J41 B45:J45 B49:J49"/>
    <dataValidation allowBlank="1" showInputMessage="1" showErrorMessage="1" prompt="1. Describir lo plasmado en el presupuesto_x000a_2. Describir lo alcanzado en términos financieros y de producción " sqref="B32:J32 B36:J36 B40:J40 B44:J44 B48:J48"/>
    <dataValidation allowBlank="1" showInputMessage="1" showErrorMessage="1" prompt="¿En qué consiste el producto? su objetivo" sqref="B31:J31 B35:J35 B39:J39 B43:J43 B47:J47"/>
    <dataValidation allowBlank="1" showInputMessage="1" showErrorMessage="1" prompt="Nombre del producto" sqref="B30:J30 B34:J34 B38:J38 B42:J42 B46:J46"/>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 allowBlank="1" showInputMessage="1" showErrorMessage="1" prompt="Monto ejecutado en el trimestre" sqref="H23:H29"/>
    <dataValidation allowBlank="1" showInputMessage="1" showErrorMessage="1" prompt="Meta alcanzada en el trimestre" sqref="G23:G29"/>
    <dataValidation allowBlank="1" showInputMessage="1" showErrorMessage="1" prompt="Monto presupuestado para el producto" sqref="D23:D29 F23:F29"/>
    <dataValidation allowBlank="1" showInputMessage="1" showErrorMessage="1" prompt="Meta anual del indicador" sqref="C23:C29 E23:E29"/>
    <dataValidation allowBlank="1" showInputMessage="1" showErrorMessage="1" prompt="Nombre del indicador" sqref="B23:B29"/>
    <dataValidation allowBlank="1" showInputMessage="1" showErrorMessage="1" prompt="Nombre de cada producto" sqref="A23:A29"/>
  </dataValidations>
  <pageMargins left="0.7" right="0.7" top="1.7659313725490196" bottom="0.75" header="0.16176470588235295" footer="0.3"/>
  <pageSetup scale="55" fitToHeight="0" orientation="portrait" r:id="rId1"/>
  <headerFooter>
    <oddHeader>&amp;C
&amp;G
&amp;"Verdana,Negrita"&amp;10INFORME DE EVALUACIÓN TRIMESTRAL DE LAS
METAS FÍSICAS-FINANCIERAS
2do SEMESTRE 2023&amp;R&amp;"Verdana,Negrita"&amp;10
INF-PPP-05
Versión: 01</oddHeader>
  </headerFooter>
  <rowBreaks count="2" manualBreakCount="2">
    <brk id="27" max="9" man="1"/>
    <brk id="44" max="9" man="1"/>
  </rowBreaks>
  <legacy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topLeftCell="A25" zoomScale="70" zoomScaleNormal="100" zoomScaleSheetLayoutView="70" zoomScalePageLayoutView="85" workbookViewId="0">
      <selection activeCell="B30" sqref="B30:J30"/>
    </sheetView>
  </sheetViews>
  <sheetFormatPr baseColWidth="10" defaultRowHeight="14.25" x14ac:dyDescent="0.2"/>
  <cols>
    <col min="1" max="1" width="32.85546875" style="3" customWidth="1"/>
    <col min="2" max="2" width="22.85546875" style="3" customWidth="1"/>
    <col min="3" max="3" width="12.7109375" style="3" customWidth="1"/>
    <col min="4" max="4" width="15.140625" style="3" bestFit="1" customWidth="1"/>
    <col min="5" max="5" width="12.7109375" style="3" customWidth="1"/>
    <col min="6" max="6" width="17.42578125" style="3" customWidth="1"/>
    <col min="7" max="7" width="12.7109375" style="3" customWidth="1"/>
    <col min="8" max="8" width="15.140625" style="3" bestFit="1" customWidth="1"/>
    <col min="9" max="10" width="12.7109375" style="3" customWidth="1"/>
    <col min="11" max="11" width="11.42578125" style="3"/>
    <col min="12" max="16384" width="11.42578125" style="2"/>
  </cols>
  <sheetData>
    <row r="1" spans="1:11" ht="24" customHeight="1" x14ac:dyDescent="0.2">
      <c r="A1" s="78" t="s">
        <v>67</v>
      </c>
      <c r="B1" s="79"/>
      <c r="C1" s="79"/>
      <c r="D1" s="79"/>
      <c r="E1" s="79"/>
      <c r="F1" s="79"/>
      <c r="G1" s="79"/>
      <c r="H1" s="79"/>
      <c r="I1" s="79"/>
      <c r="J1" s="80"/>
      <c r="K1" s="1"/>
    </row>
    <row r="2" spans="1:11" ht="24" customHeight="1" x14ac:dyDescent="0.2">
      <c r="A2" s="82" t="s">
        <v>0</v>
      </c>
      <c r="B2" s="83"/>
      <c r="C2" s="83"/>
      <c r="D2" s="83"/>
      <c r="E2" s="83"/>
      <c r="F2" s="83"/>
      <c r="G2" s="83"/>
      <c r="H2" s="83"/>
      <c r="I2" s="83"/>
      <c r="J2" s="84"/>
      <c r="K2" s="1"/>
    </row>
    <row r="3" spans="1:11" ht="20.25" customHeight="1" x14ac:dyDescent="0.2">
      <c r="A3" s="14" t="s">
        <v>1</v>
      </c>
      <c r="B3" s="76" t="s">
        <v>44</v>
      </c>
      <c r="C3" s="76"/>
      <c r="D3" s="76"/>
      <c r="E3" s="76"/>
      <c r="F3" s="76"/>
      <c r="G3" s="76"/>
      <c r="H3" s="76"/>
      <c r="I3" s="76"/>
      <c r="J3" s="76"/>
      <c r="K3" s="1"/>
    </row>
    <row r="4" spans="1:11" ht="20.25" customHeight="1" x14ac:dyDescent="0.2">
      <c r="A4" s="15" t="s">
        <v>27</v>
      </c>
      <c r="B4" s="76" t="s">
        <v>45</v>
      </c>
      <c r="C4" s="76"/>
      <c r="D4" s="76"/>
      <c r="E4" s="76"/>
      <c r="F4" s="76"/>
      <c r="G4" s="76"/>
      <c r="H4" s="76"/>
      <c r="I4" s="76"/>
      <c r="J4" s="76"/>
      <c r="K4" s="1"/>
    </row>
    <row r="5" spans="1:11" ht="20.25" customHeight="1" x14ac:dyDescent="0.2">
      <c r="A5" s="15" t="s">
        <v>28</v>
      </c>
      <c r="B5" s="76" t="s">
        <v>46</v>
      </c>
      <c r="C5" s="76"/>
      <c r="D5" s="76"/>
      <c r="E5" s="76"/>
      <c r="F5" s="76"/>
      <c r="G5" s="76"/>
      <c r="H5" s="76"/>
      <c r="I5" s="76"/>
      <c r="J5" s="76"/>
      <c r="K5" s="1"/>
    </row>
    <row r="6" spans="1:11" ht="51.75" customHeight="1" x14ac:dyDescent="0.2">
      <c r="A6" s="14" t="s">
        <v>2</v>
      </c>
      <c r="B6" s="77" t="s">
        <v>54</v>
      </c>
      <c r="C6" s="77"/>
      <c r="D6" s="77"/>
      <c r="E6" s="77"/>
      <c r="F6" s="77"/>
      <c r="G6" s="77"/>
      <c r="H6" s="77"/>
      <c r="I6" s="77"/>
      <c r="J6" s="77"/>
    </row>
    <row r="7" spans="1:11" ht="48" customHeight="1" x14ac:dyDescent="0.2">
      <c r="A7" s="14" t="s">
        <v>3</v>
      </c>
      <c r="B7" s="77" t="s">
        <v>55</v>
      </c>
      <c r="C7" s="77"/>
      <c r="D7" s="77"/>
      <c r="E7" s="77"/>
      <c r="F7" s="77"/>
      <c r="G7" s="77"/>
      <c r="H7" s="77"/>
      <c r="I7" s="77"/>
      <c r="J7" s="77"/>
    </row>
    <row r="8" spans="1:11" ht="24" customHeight="1" x14ac:dyDescent="0.2">
      <c r="A8" s="78" t="s">
        <v>4</v>
      </c>
      <c r="B8" s="79"/>
      <c r="C8" s="79"/>
      <c r="D8" s="79"/>
      <c r="E8" s="79"/>
      <c r="F8" s="79"/>
      <c r="G8" s="79"/>
      <c r="H8" s="79"/>
      <c r="I8" s="79"/>
      <c r="J8" s="80"/>
    </row>
    <row r="9" spans="1:11" ht="24" customHeight="1" x14ac:dyDescent="0.2">
      <c r="A9" s="16" t="s">
        <v>5</v>
      </c>
      <c r="B9" s="4">
        <v>1</v>
      </c>
      <c r="C9" s="81" t="str">
        <f>IFERROR(VLOOKUP(B9,'[1]Validacion datos'!A2:B5,2,FALSE),"")</f>
        <v>DESARROLLO INSTITUCIONAL</v>
      </c>
      <c r="D9" s="81"/>
      <c r="E9" s="81"/>
      <c r="F9" s="81"/>
      <c r="G9" s="81"/>
      <c r="H9" s="81"/>
      <c r="I9" s="81"/>
      <c r="J9" s="81"/>
    </row>
    <row r="10" spans="1:11" ht="24" customHeight="1" x14ac:dyDescent="0.2">
      <c r="A10" s="16" t="s">
        <v>6</v>
      </c>
      <c r="B10" s="5">
        <v>1.4</v>
      </c>
      <c r="C10" s="81" t="str">
        <f>IFERROR(VLOOKUP(B10,'[1]Validacion datos'!A8:B26,2,FALSE),"")</f>
        <v>Seguridad y convivencia pacífica</v>
      </c>
      <c r="D10" s="81"/>
      <c r="E10" s="81"/>
      <c r="F10" s="81"/>
      <c r="G10" s="81"/>
      <c r="H10" s="81"/>
      <c r="I10" s="81"/>
      <c r="J10" s="81"/>
    </row>
    <row r="11" spans="1:11" ht="49.5" customHeight="1" x14ac:dyDescent="0.2">
      <c r="A11" s="16" t="s">
        <v>7</v>
      </c>
      <c r="B11" s="6" t="s">
        <v>74</v>
      </c>
      <c r="C11" s="127" t="str">
        <f>IFERROR(VLOOKUP(B11,'[1]Validacion datos'!D8:E64,2,FALSE),"")</f>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
      <c r="D11" s="128"/>
      <c r="E11" s="128"/>
      <c r="F11" s="128"/>
      <c r="G11" s="128"/>
      <c r="H11" s="128"/>
      <c r="I11" s="128"/>
      <c r="J11" s="129"/>
    </row>
    <row r="12" spans="1:11" ht="24" customHeight="1" x14ac:dyDescent="0.2">
      <c r="A12" s="78" t="s">
        <v>8</v>
      </c>
      <c r="B12" s="79"/>
      <c r="C12" s="79"/>
      <c r="D12" s="79"/>
      <c r="E12" s="79"/>
      <c r="F12" s="79"/>
      <c r="G12" s="79"/>
      <c r="H12" s="79"/>
      <c r="I12" s="79"/>
      <c r="J12" s="80"/>
    </row>
    <row r="13" spans="1:11" ht="23.25" customHeight="1" x14ac:dyDescent="0.2">
      <c r="A13" s="14" t="s">
        <v>9</v>
      </c>
      <c r="B13" s="99" t="s">
        <v>56</v>
      </c>
      <c r="C13" s="99"/>
      <c r="D13" s="99"/>
      <c r="E13" s="99"/>
      <c r="F13" s="99"/>
      <c r="G13" s="99"/>
      <c r="H13" s="99"/>
      <c r="I13" s="99"/>
      <c r="J13" s="100"/>
    </row>
    <row r="14" spans="1:11" ht="26.25" customHeight="1" x14ac:dyDescent="0.2">
      <c r="A14" s="17" t="s">
        <v>10</v>
      </c>
      <c r="B14" s="99" t="s">
        <v>82</v>
      </c>
      <c r="C14" s="99"/>
      <c r="D14" s="99"/>
      <c r="E14" s="99"/>
      <c r="F14" s="99"/>
      <c r="G14" s="99"/>
      <c r="H14" s="99"/>
      <c r="I14" s="99"/>
      <c r="J14" s="100"/>
    </row>
    <row r="15" spans="1:11" ht="24.75" customHeight="1" x14ac:dyDescent="0.2">
      <c r="A15" s="17" t="s">
        <v>92</v>
      </c>
      <c r="B15" s="99" t="s">
        <v>83</v>
      </c>
      <c r="C15" s="99"/>
      <c r="D15" s="99"/>
      <c r="E15" s="99"/>
      <c r="F15" s="99"/>
      <c r="G15" s="99"/>
      <c r="H15" s="99"/>
      <c r="I15" s="99"/>
      <c r="J15" s="100"/>
    </row>
    <row r="16" spans="1:11" ht="39" customHeight="1" x14ac:dyDescent="0.2">
      <c r="A16" s="17" t="s">
        <v>29</v>
      </c>
      <c r="B16" s="99" t="s">
        <v>84</v>
      </c>
      <c r="C16" s="99"/>
      <c r="D16" s="99"/>
      <c r="E16" s="99"/>
      <c r="F16" s="99"/>
      <c r="G16" s="99"/>
      <c r="H16" s="99"/>
      <c r="I16" s="99"/>
      <c r="J16" s="100"/>
      <c r="K16" s="1"/>
    </row>
    <row r="17" spans="1:11" ht="24" customHeight="1" x14ac:dyDescent="0.2">
      <c r="A17" s="78" t="s">
        <v>11</v>
      </c>
      <c r="B17" s="79"/>
      <c r="C17" s="79"/>
      <c r="D17" s="79"/>
      <c r="E17" s="79"/>
      <c r="F17" s="79"/>
      <c r="G17" s="79"/>
      <c r="H17" s="79"/>
      <c r="I17" s="79"/>
      <c r="J17" s="80"/>
    </row>
    <row r="18" spans="1:11" ht="24" customHeight="1" x14ac:dyDescent="0.2">
      <c r="A18" s="82" t="s">
        <v>12</v>
      </c>
      <c r="B18" s="83"/>
      <c r="C18" s="83"/>
      <c r="D18" s="83"/>
      <c r="E18" s="83"/>
      <c r="F18" s="83"/>
      <c r="G18" s="83"/>
      <c r="H18" s="83"/>
      <c r="I18" s="83"/>
      <c r="J18" s="84"/>
      <c r="K18" s="1"/>
    </row>
    <row r="19" spans="1:11" ht="54" customHeight="1" x14ac:dyDescent="0.2">
      <c r="A19" s="130" t="s">
        <v>13</v>
      </c>
      <c r="B19" s="131"/>
      <c r="C19" s="132" t="s">
        <v>14</v>
      </c>
      <c r="D19" s="133"/>
      <c r="E19" s="133"/>
      <c r="F19" s="133" t="s">
        <v>15</v>
      </c>
      <c r="G19" s="133"/>
      <c r="H19" s="131"/>
      <c r="I19" s="132" t="s">
        <v>16</v>
      </c>
      <c r="J19" s="134"/>
    </row>
    <row r="20" spans="1:11" s="8" customFormat="1" ht="16.5" customHeight="1" x14ac:dyDescent="0.2">
      <c r="A20" s="115">
        <v>98633000</v>
      </c>
      <c r="B20" s="116"/>
      <c r="C20" s="122">
        <v>89963000</v>
      </c>
      <c r="D20" s="123"/>
      <c r="E20" s="124"/>
      <c r="F20" s="122">
        <v>51417926.869999997</v>
      </c>
      <c r="G20" s="123"/>
      <c r="H20" s="124"/>
      <c r="I20" s="117">
        <f>+IF(F20&gt;0,F20/C20,0)</f>
        <v>0.57154526716539023</v>
      </c>
      <c r="J20" s="118"/>
      <c r="K20" s="7"/>
    </row>
    <row r="21" spans="1:11" ht="24" customHeight="1" x14ac:dyDescent="0.2">
      <c r="A21" s="82" t="s">
        <v>43</v>
      </c>
      <c r="B21" s="83"/>
      <c r="C21" s="83"/>
      <c r="D21" s="83"/>
      <c r="E21" s="83"/>
      <c r="F21" s="83"/>
      <c r="G21" s="83"/>
      <c r="H21" s="83"/>
      <c r="I21" s="83"/>
      <c r="J21" s="84"/>
      <c r="K21" s="1"/>
    </row>
    <row r="22" spans="1:11" ht="30" customHeight="1" x14ac:dyDescent="0.2">
      <c r="A22" s="18"/>
      <c r="B22" s="19"/>
      <c r="C22" s="119" t="s">
        <v>38</v>
      </c>
      <c r="D22" s="120"/>
      <c r="E22" s="119" t="s">
        <v>93</v>
      </c>
      <c r="F22" s="120"/>
      <c r="G22" s="119" t="s">
        <v>94</v>
      </c>
      <c r="H22" s="119"/>
      <c r="I22" s="119" t="s">
        <v>17</v>
      </c>
      <c r="J22" s="121"/>
    </row>
    <row r="23" spans="1:11" ht="38.25" x14ac:dyDescent="0.2">
      <c r="A23" s="9" t="s">
        <v>18</v>
      </c>
      <c r="B23" s="10" t="s">
        <v>19</v>
      </c>
      <c r="C23" s="10" t="s">
        <v>30</v>
      </c>
      <c r="D23" s="10" t="s">
        <v>31</v>
      </c>
      <c r="E23" s="10" t="s">
        <v>32</v>
      </c>
      <c r="F23" s="10" t="s">
        <v>33</v>
      </c>
      <c r="G23" s="10" t="s">
        <v>34</v>
      </c>
      <c r="H23" s="10" t="s">
        <v>35</v>
      </c>
      <c r="I23" s="10" t="s">
        <v>36</v>
      </c>
      <c r="J23" s="11" t="s">
        <v>37</v>
      </c>
    </row>
    <row r="24" spans="1:11" ht="54" customHeight="1" x14ac:dyDescent="0.2">
      <c r="A24" s="34" t="s">
        <v>105</v>
      </c>
      <c r="B24" s="35" t="s">
        <v>57</v>
      </c>
      <c r="C24" s="20">
        <v>216</v>
      </c>
      <c r="D24" s="21">
        <v>89963000</v>
      </c>
      <c r="E24" s="22">
        <v>108</v>
      </c>
      <c r="F24" s="22">
        <f>15804120.17+38963000</f>
        <v>54767120.170000002</v>
      </c>
      <c r="G24" s="23">
        <f>85+49</f>
        <v>134</v>
      </c>
      <c r="H24" s="21">
        <f>9099526.18+21968392.79</f>
        <v>31067918.969999999</v>
      </c>
      <c r="I24" s="24">
        <f>IF(G24&gt;0,G24/E24,0)</f>
        <v>1.2407407407407407</v>
      </c>
      <c r="J24" s="25">
        <f t="shared" ref="J24" si="0">IF(H24&gt;0,H24/F24,0)</f>
        <v>0.56727319007396326</v>
      </c>
    </row>
    <row r="25" spans="1:11" ht="24" customHeight="1" x14ac:dyDescent="0.2">
      <c r="A25" s="78" t="s">
        <v>20</v>
      </c>
      <c r="B25" s="79"/>
      <c r="C25" s="79"/>
      <c r="D25" s="79"/>
      <c r="E25" s="79"/>
      <c r="F25" s="79"/>
      <c r="G25" s="79"/>
      <c r="H25" s="79"/>
      <c r="I25" s="79"/>
      <c r="J25" s="80"/>
    </row>
    <row r="26" spans="1:11" ht="21.75" customHeight="1" x14ac:dyDescent="0.2">
      <c r="A26" s="82" t="s">
        <v>21</v>
      </c>
      <c r="B26" s="83"/>
      <c r="C26" s="83"/>
      <c r="D26" s="83"/>
      <c r="E26" s="83"/>
      <c r="F26" s="83"/>
      <c r="G26" s="83"/>
      <c r="H26" s="83"/>
      <c r="I26" s="83"/>
      <c r="J26" s="84"/>
      <c r="K26" s="1"/>
    </row>
    <row r="27" spans="1:11" ht="24" customHeight="1" x14ac:dyDescent="0.2">
      <c r="A27" s="29" t="s">
        <v>22</v>
      </c>
      <c r="B27" s="135" t="str">
        <f>+A24</f>
        <v>7749- Extranjeros residentes con estatus migratorio regulados a través de las naturalizaciones</v>
      </c>
      <c r="C27" s="135"/>
      <c r="D27" s="135"/>
      <c r="E27" s="135"/>
      <c r="F27" s="135"/>
      <c r="G27" s="135"/>
      <c r="H27" s="135"/>
      <c r="I27" s="135"/>
      <c r="J27" s="136"/>
    </row>
    <row r="28" spans="1:11" ht="39.75" customHeight="1" x14ac:dyDescent="0.2">
      <c r="A28" s="13" t="s">
        <v>23</v>
      </c>
      <c r="B28" s="99" t="s">
        <v>73</v>
      </c>
      <c r="C28" s="99"/>
      <c r="D28" s="99"/>
      <c r="E28" s="99"/>
      <c r="F28" s="99"/>
      <c r="G28" s="99"/>
      <c r="H28" s="99"/>
      <c r="I28" s="99"/>
      <c r="J28" s="100"/>
    </row>
    <row r="29" spans="1:11" ht="36.75" customHeight="1" x14ac:dyDescent="0.2">
      <c r="A29" s="13" t="s">
        <v>24</v>
      </c>
      <c r="B29" s="99" t="s">
        <v>118</v>
      </c>
      <c r="C29" s="99"/>
      <c r="D29" s="99"/>
      <c r="E29" s="99"/>
      <c r="F29" s="99"/>
      <c r="G29" s="99"/>
      <c r="H29" s="99"/>
      <c r="I29" s="99"/>
      <c r="J29" s="100"/>
    </row>
    <row r="30" spans="1:11" ht="66.75" customHeight="1" x14ac:dyDescent="0.2">
      <c r="A30" s="13" t="s">
        <v>25</v>
      </c>
      <c r="B30" s="99" t="s">
        <v>119</v>
      </c>
      <c r="C30" s="99"/>
      <c r="D30" s="99"/>
      <c r="E30" s="99"/>
      <c r="F30" s="99"/>
      <c r="G30" s="99"/>
      <c r="H30" s="99"/>
      <c r="I30" s="99"/>
      <c r="J30" s="100"/>
    </row>
    <row r="31" spans="1:11" ht="24" customHeight="1" x14ac:dyDescent="0.2">
      <c r="A31" s="78" t="s">
        <v>91</v>
      </c>
      <c r="B31" s="79"/>
      <c r="C31" s="79"/>
      <c r="D31" s="79"/>
      <c r="E31" s="79"/>
      <c r="F31" s="79"/>
      <c r="G31" s="79"/>
      <c r="H31" s="79"/>
      <c r="I31" s="79"/>
      <c r="J31" s="80"/>
    </row>
    <row r="32" spans="1:11" ht="20.25" customHeight="1" x14ac:dyDescent="0.2">
      <c r="A32" s="82" t="s">
        <v>26</v>
      </c>
      <c r="B32" s="83"/>
      <c r="C32" s="83"/>
      <c r="D32" s="83"/>
      <c r="E32" s="83"/>
      <c r="F32" s="83"/>
      <c r="G32" s="83"/>
      <c r="H32" s="83"/>
      <c r="I32" s="83"/>
      <c r="J32" s="84"/>
      <c r="K32" s="1"/>
    </row>
    <row r="33" spans="1:10" ht="11.25" customHeight="1" x14ac:dyDescent="0.2">
      <c r="A33" s="137"/>
      <c r="B33" s="138"/>
      <c r="C33" s="138"/>
      <c r="D33" s="138"/>
      <c r="E33" s="138"/>
      <c r="F33" s="138"/>
      <c r="G33" s="138"/>
      <c r="H33" s="138"/>
      <c r="I33" s="138"/>
      <c r="J33" s="139"/>
    </row>
    <row r="34" spans="1:10" ht="18.75" customHeight="1" x14ac:dyDescent="0.2">
      <c r="A34" s="12"/>
      <c r="B34" s="12"/>
      <c r="C34" s="12"/>
      <c r="D34" s="12"/>
      <c r="E34" s="12"/>
      <c r="F34" s="12"/>
      <c r="G34" s="12"/>
      <c r="H34" s="12"/>
      <c r="I34" s="12"/>
      <c r="J34" s="12"/>
    </row>
    <row r="35" spans="1:10" ht="18" customHeight="1" x14ac:dyDescent="0.2"/>
    <row r="36" spans="1:10" ht="15" thickBot="1" x14ac:dyDescent="0.25">
      <c r="A36" s="26" t="s">
        <v>39</v>
      </c>
      <c r="B36" s="27">
        <f>+A20</f>
        <v>98633000</v>
      </c>
      <c r="C36" s="28"/>
      <c r="D36" s="28"/>
      <c r="E36" s="28"/>
      <c r="F36" s="28"/>
      <c r="G36" s="101"/>
      <c r="H36" s="101"/>
      <c r="I36" s="101"/>
    </row>
    <row r="37" spans="1:10" x14ac:dyDescent="0.2">
      <c r="A37" s="26" t="s">
        <v>40</v>
      </c>
      <c r="B37" s="27">
        <f>+C20</f>
        <v>89963000</v>
      </c>
      <c r="C37" s="28"/>
      <c r="D37" s="28"/>
      <c r="E37" s="28"/>
      <c r="F37" s="28"/>
      <c r="G37" s="102" t="s">
        <v>53</v>
      </c>
      <c r="H37" s="102"/>
      <c r="I37" s="102"/>
    </row>
    <row r="38" spans="1:10" x14ac:dyDescent="0.2">
      <c r="A38" s="26" t="s">
        <v>41</v>
      </c>
      <c r="B38" s="27">
        <f>+F20</f>
        <v>51417926.869999997</v>
      </c>
      <c r="C38" s="28"/>
      <c r="D38" s="28"/>
      <c r="E38" s="28"/>
      <c r="F38" s="28"/>
      <c r="G38" s="103" t="s">
        <v>42</v>
      </c>
      <c r="H38" s="103"/>
      <c r="I38" s="103"/>
    </row>
  </sheetData>
  <mergeCells count="43">
    <mergeCell ref="G36:I36"/>
    <mergeCell ref="G37:I37"/>
    <mergeCell ref="G38:I38"/>
    <mergeCell ref="A31:J31"/>
    <mergeCell ref="A32:J32"/>
    <mergeCell ref="A33:J33"/>
    <mergeCell ref="A26:J26"/>
    <mergeCell ref="B27:J27"/>
    <mergeCell ref="B28:J28"/>
    <mergeCell ref="B29:J29"/>
    <mergeCell ref="B30:J30"/>
    <mergeCell ref="A25:J25"/>
    <mergeCell ref="A18:J18"/>
    <mergeCell ref="A19:B19"/>
    <mergeCell ref="C19:E19"/>
    <mergeCell ref="F19:H19"/>
    <mergeCell ref="I19:J19"/>
    <mergeCell ref="A20:B20"/>
    <mergeCell ref="C20:E20"/>
    <mergeCell ref="F20:H20"/>
    <mergeCell ref="I20:J20"/>
    <mergeCell ref="A21:J21"/>
    <mergeCell ref="C22:D22"/>
    <mergeCell ref="E22:F22"/>
    <mergeCell ref="G22:H22"/>
    <mergeCell ref="I22:J22"/>
    <mergeCell ref="A17:J17"/>
    <mergeCell ref="B6:J6"/>
    <mergeCell ref="B7:J7"/>
    <mergeCell ref="A8:J8"/>
    <mergeCell ref="C9:J9"/>
    <mergeCell ref="C10:J10"/>
    <mergeCell ref="C11:J11"/>
    <mergeCell ref="A12:J12"/>
    <mergeCell ref="B13:J13"/>
    <mergeCell ref="B14:J14"/>
    <mergeCell ref="B15:J15"/>
    <mergeCell ref="B16:J16"/>
    <mergeCell ref="B5:J5"/>
    <mergeCell ref="A1:J1"/>
    <mergeCell ref="A2:J2"/>
    <mergeCell ref="B3:J3"/>
    <mergeCell ref="B4:J4"/>
  </mergeCells>
  <dataValidations xWindow="931" yWindow="524"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27:J27"/>
    <dataValidation allowBlank="1" showInputMessage="1" showErrorMessage="1" prompt="¿En qué consiste el producto? su objetivo" sqref="B28:J28"/>
    <dataValidation allowBlank="1" showInputMessage="1" showErrorMessage="1" prompt="1. Describir lo plasmado en el presupuesto_x000a_2. Describir lo alcanzado en términos financieros y de producción " sqref="B29:J29"/>
    <dataValidation allowBlank="1" showInputMessage="1" showErrorMessage="1" prompt="De existir desvío, explicar razones." sqref="B30:J30"/>
    <dataValidation allowBlank="1" showInputMessage="1" showErrorMessage="1" prompt="Oportunidades de mejora identificadas" sqref="A33:J34"/>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4"/>
    <dataValidation allowBlank="1" showInputMessage="1" showErrorMessage="1" prompt="Nombre del indicador" sqref="B23:B24"/>
    <dataValidation allowBlank="1" showInputMessage="1" showErrorMessage="1" prompt="Meta anual del indicador" sqref="E23:E24 C23:C24"/>
    <dataValidation allowBlank="1" showInputMessage="1" showErrorMessage="1" prompt="Monto presupuestado para el producto" sqref="F23:F24 D23:D24"/>
    <dataValidation allowBlank="1" showInputMessage="1" showErrorMessage="1" prompt="Meta alcanzada en el trimestre" sqref="G23:G24"/>
    <dataValidation allowBlank="1" showInputMessage="1" showErrorMessage="1" prompt="Monto ejecutado en el trimestre" sqref="H23:H24"/>
  </dataValidations>
  <pageMargins left="0.7" right="0.7" top="1.885" bottom="0.75" header="0.2175" footer="0.3"/>
  <pageSetup scale="54" fitToHeight="0" orientation="portrait" r:id="rId1"/>
  <headerFooter>
    <oddHeader>&amp;C
&amp;G
&amp;"Verdana,Negrita"&amp;10INFORME DE EVALUACIÓN TRIMESTRAL DE LAS
METAS FÍSICAS-FINANCIERAS
2do SEMESTRE 2023&amp;R
&amp;"Verdana,Negrita"&amp;10INF-PPP-05
Versión: 01</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9"/>
  <sheetViews>
    <sheetView view="pageBreakPreview" topLeftCell="A13" zoomScale="40" zoomScaleNormal="100" zoomScaleSheetLayoutView="40" zoomScalePageLayoutView="55" workbookViewId="0">
      <selection activeCell="B29" sqref="B29:J29"/>
    </sheetView>
  </sheetViews>
  <sheetFormatPr baseColWidth="10" defaultRowHeight="14.25" x14ac:dyDescent="0.2"/>
  <cols>
    <col min="1" max="1" width="31.85546875" style="3" customWidth="1"/>
    <col min="2" max="2" width="27.28515625" style="3" customWidth="1"/>
    <col min="3" max="3" width="12.7109375" style="3" customWidth="1"/>
    <col min="4" max="4" width="15" style="3" bestFit="1" customWidth="1"/>
    <col min="5" max="5" width="12.7109375" style="3" customWidth="1"/>
    <col min="6" max="6" width="18.42578125" style="3" customWidth="1"/>
    <col min="7" max="7" width="12.7109375" style="3" customWidth="1"/>
    <col min="8" max="8" width="15" style="3" bestFit="1" customWidth="1"/>
    <col min="9" max="10" width="12.7109375" style="3" customWidth="1"/>
    <col min="11" max="11" width="11.42578125" style="3"/>
    <col min="12" max="16384" width="11.42578125" style="2"/>
  </cols>
  <sheetData>
    <row r="1" spans="1:11" ht="24.75" customHeight="1" x14ac:dyDescent="0.2">
      <c r="A1" s="78" t="s">
        <v>67</v>
      </c>
      <c r="B1" s="79"/>
      <c r="C1" s="79"/>
      <c r="D1" s="79"/>
      <c r="E1" s="79"/>
      <c r="F1" s="79"/>
      <c r="G1" s="79"/>
      <c r="H1" s="79"/>
      <c r="I1" s="79"/>
      <c r="J1" s="80"/>
      <c r="K1" s="1"/>
    </row>
    <row r="2" spans="1:11" ht="24.75" customHeight="1" x14ac:dyDescent="0.2">
      <c r="A2" s="82" t="s">
        <v>0</v>
      </c>
      <c r="B2" s="83"/>
      <c r="C2" s="83"/>
      <c r="D2" s="83"/>
      <c r="E2" s="83"/>
      <c r="F2" s="83"/>
      <c r="G2" s="83"/>
      <c r="H2" s="83"/>
      <c r="I2" s="83"/>
      <c r="J2" s="84"/>
      <c r="K2" s="1"/>
    </row>
    <row r="3" spans="1:11" ht="19.5" customHeight="1" x14ac:dyDescent="0.2">
      <c r="A3" s="14" t="s">
        <v>1</v>
      </c>
      <c r="B3" s="76" t="s">
        <v>44</v>
      </c>
      <c r="C3" s="76"/>
      <c r="D3" s="76"/>
      <c r="E3" s="76"/>
      <c r="F3" s="76"/>
      <c r="G3" s="76"/>
      <c r="H3" s="76"/>
      <c r="I3" s="76"/>
      <c r="J3" s="76"/>
      <c r="K3" s="1"/>
    </row>
    <row r="4" spans="1:11" ht="19.5" customHeight="1" x14ac:dyDescent="0.2">
      <c r="A4" s="15" t="s">
        <v>27</v>
      </c>
      <c r="B4" s="76" t="s">
        <v>45</v>
      </c>
      <c r="C4" s="76"/>
      <c r="D4" s="76"/>
      <c r="E4" s="76"/>
      <c r="F4" s="76"/>
      <c r="G4" s="76"/>
      <c r="H4" s="76"/>
      <c r="I4" s="76"/>
      <c r="J4" s="76"/>
      <c r="K4" s="1"/>
    </row>
    <row r="5" spans="1:11" ht="19.5" customHeight="1" x14ac:dyDescent="0.2">
      <c r="A5" s="15" t="s">
        <v>28</v>
      </c>
      <c r="B5" s="76" t="s">
        <v>46</v>
      </c>
      <c r="C5" s="76"/>
      <c r="D5" s="76"/>
      <c r="E5" s="76"/>
      <c r="F5" s="76"/>
      <c r="G5" s="76"/>
      <c r="H5" s="76"/>
      <c r="I5" s="76"/>
      <c r="J5" s="76"/>
      <c r="K5" s="1"/>
    </row>
    <row r="6" spans="1:11" ht="50.25" customHeight="1" x14ac:dyDescent="0.2">
      <c r="A6" s="14" t="s">
        <v>2</v>
      </c>
      <c r="B6" s="77" t="s">
        <v>54</v>
      </c>
      <c r="C6" s="77"/>
      <c r="D6" s="77"/>
      <c r="E6" s="77"/>
      <c r="F6" s="77"/>
      <c r="G6" s="77"/>
      <c r="H6" s="77"/>
      <c r="I6" s="77"/>
      <c r="J6" s="77"/>
    </row>
    <row r="7" spans="1:11" ht="72" customHeight="1" x14ac:dyDescent="0.2">
      <c r="A7" s="14" t="s">
        <v>3</v>
      </c>
      <c r="B7" s="77" t="s">
        <v>55</v>
      </c>
      <c r="C7" s="77"/>
      <c r="D7" s="77"/>
      <c r="E7" s="77"/>
      <c r="F7" s="77"/>
      <c r="G7" s="77"/>
      <c r="H7" s="77"/>
      <c r="I7" s="77"/>
      <c r="J7" s="77"/>
    </row>
    <row r="8" spans="1:11" ht="20.25" customHeight="1" x14ac:dyDescent="0.2">
      <c r="A8" s="78" t="s">
        <v>4</v>
      </c>
      <c r="B8" s="79"/>
      <c r="C8" s="79"/>
      <c r="D8" s="79"/>
      <c r="E8" s="79"/>
      <c r="F8" s="79"/>
      <c r="G8" s="79"/>
      <c r="H8" s="79"/>
      <c r="I8" s="79"/>
      <c r="J8" s="80"/>
    </row>
    <row r="9" spans="1:11" ht="20.25" customHeight="1" x14ac:dyDescent="0.2">
      <c r="A9" s="16" t="s">
        <v>5</v>
      </c>
      <c r="B9" s="4">
        <v>1</v>
      </c>
      <c r="C9" s="81" t="str">
        <f>IFERROR(VLOOKUP(B9,'[1]Validacion datos'!A2:B5,2,FALSE),"")</f>
        <v>DESARROLLO INSTITUCIONAL</v>
      </c>
      <c r="D9" s="81"/>
      <c r="E9" s="81"/>
      <c r="F9" s="81"/>
      <c r="G9" s="81"/>
      <c r="H9" s="81"/>
      <c r="I9" s="81"/>
      <c r="J9" s="81"/>
    </row>
    <row r="10" spans="1:11" ht="21" customHeight="1" x14ac:dyDescent="0.2">
      <c r="A10" s="16" t="s">
        <v>6</v>
      </c>
      <c r="B10" s="5">
        <v>1.2</v>
      </c>
      <c r="C10" s="81" t="str">
        <f>IFERROR(VLOOKUP(B10,'[1]Validacion datos'!A8:B26,2,FALSE),"")</f>
        <v>Imperio de la ley y seguridad ciudadana</v>
      </c>
      <c r="D10" s="81"/>
      <c r="E10" s="81"/>
      <c r="F10" s="81"/>
      <c r="G10" s="81"/>
      <c r="H10" s="81"/>
      <c r="I10" s="81"/>
      <c r="J10" s="81"/>
    </row>
    <row r="11" spans="1:11" ht="49.5" customHeight="1" x14ac:dyDescent="0.2">
      <c r="A11" s="30" t="s">
        <v>7</v>
      </c>
      <c r="B11" s="6" t="s">
        <v>69</v>
      </c>
      <c r="C11" s="127"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28"/>
      <c r="E11" s="128"/>
      <c r="F11" s="128"/>
      <c r="G11" s="128"/>
      <c r="H11" s="128"/>
      <c r="I11" s="128"/>
      <c r="J11" s="129"/>
    </row>
    <row r="12" spans="1:11" ht="20.25" customHeight="1" x14ac:dyDescent="0.2">
      <c r="A12" s="78" t="s">
        <v>8</v>
      </c>
      <c r="B12" s="79"/>
      <c r="C12" s="79"/>
      <c r="D12" s="79"/>
      <c r="E12" s="79"/>
      <c r="F12" s="79"/>
      <c r="G12" s="79"/>
      <c r="H12" s="79"/>
      <c r="I12" s="79"/>
      <c r="J12" s="80"/>
    </row>
    <row r="13" spans="1:11" ht="25.5" customHeight="1" x14ac:dyDescent="0.2">
      <c r="A13" s="14" t="s">
        <v>9</v>
      </c>
      <c r="B13" s="97" t="s">
        <v>59</v>
      </c>
      <c r="C13" s="97"/>
      <c r="D13" s="97"/>
      <c r="E13" s="97"/>
      <c r="F13" s="97"/>
      <c r="G13" s="97"/>
      <c r="H13" s="97"/>
      <c r="I13" s="97"/>
      <c r="J13" s="98"/>
    </row>
    <row r="14" spans="1:11" ht="72" customHeight="1" x14ac:dyDescent="0.2">
      <c r="A14" s="17" t="s">
        <v>10</v>
      </c>
      <c r="B14" s="99" t="s">
        <v>85</v>
      </c>
      <c r="C14" s="99"/>
      <c r="D14" s="99"/>
      <c r="E14" s="99"/>
      <c r="F14" s="99"/>
      <c r="G14" s="99"/>
      <c r="H14" s="99"/>
      <c r="I14" s="99"/>
      <c r="J14" s="100"/>
    </row>
    <row r="15" spans="1:11" ht="27.75" customHeight="1" x14ac:dyDescent="0.2">
      <c r="A15" s="17" t="s">
        <v>92</v>
      </c>
      <c r="B15" s="99" t="s">
        <v>86</v>
      </c>
      <c r="C15" s="99"/>
      <c r="D15" s="99"/>
      <c r="E15" s="99"/>
      <c r="F15" s="99"/>
      <c r="G15" s="99"/>
      <c r="H15" s="99"/>
      <c r="I15" s="99"/>
      <c r="J15" s="100"/>
    </row>
    <row r="16" spans="1:11" ht="45.75" customHeight="1" x14ac:dyDescent="0.2">
      <c r="A16" s="17" t="s">
        <v>29</v>
      </c>
      <c r="B16" s="99" t="s">
        <v>87</v>
      </c>
      <c r="C16" s="99"/>
      <c r="D16" s="99"/>
      <c r="E16" s="99"/>
      <c r="F16" s="99"/>
      <c r="G16" s="99"/>
      <c r="H16" s="99"/>
      <c r="I16" s="99"/>
      <c r="J16" s="100"/>
      <c r="K16" s="1"/>
    </row>
    <row r="17" spans="1:11" ht="20.25" customHeight="1" x14ac:dyDescent="0.2">
      <c r="A17" s="78" t="s">
        <v>11</v>
      </c>
      <c r="B17" s="79"/>
      <c r="C17" s="79"/>
      <c r="D17" s="79"/>
      <c r="E17" s="79"/>
      <c r="F17" s="79"/>
      <c r="G17" s="79"/>
      <c r="H17" s="79"/>
      <c r="I17" s="79"/>
      <c r="J17" s="80"/>
    </row>
    <row r="18" spans="1:11" ht="20.25" customHeight="1" x14ac:dyDescent="0.2">
      <c r="A18" s="82" t="s">
        <v>12</v>
      </c>
      <c r="B18" s="83"/>
      <c r="C18" s="83"/>
      <c r="D18" s="83"/>
      <c r="E18" s="83"/>
      <c r="F18" s="83"/>
      <c r="G18" s="83"/>
      <c r="H18" s="83"/>
      <c r="I18" s="83"/>
      <c r="J18" s="84"/>
      <c r="K18" s="1"/>
    </row>
    <row r="19" spans="1:11" ht="45" customHeight="1" x14ac:dyDescent="0.2">
      <c r="A19" s="89" t="s">
        <v>13</v>
      </c>
      <c r="B19" s="90"/>
      <c r="C19" s="91" t="s">
        <v>14</v>
      </c>
      <c r="D19" s="93"/>
      <c r="E19" s="93"/>
      <c r="F19" s="93" t="s">
        <v>15</v>
      </c>
      <c r="G19" s="93"/>
      <c r="H19" s="90"/>
      <c r="I19" s="91" t="s">
        <v>16</v>
      </c>
      <c r="J19" s="92"/>
    </row>
    <row r="20" spans="1:11" s="8" customFormat="1" ht="18.75" customHeight="1" x14ac:dyDescent="0.2">
      <c r="A20" s="115">
        <v>44136888</v>
      </c>
      <c r="B20" s="116"/>
      <c r="C20" s="122">
        <v>44136888</v>
      </c>
      <c r="D20" s="123"/>
      <c r="E20" s="124"/>
      <c r="F20" s="122">
        <v>41494869.75</v>
      </c>
      <c r="G20" s="123"/>
      <c r="H20" s="124"/>
      <c r="I20" s="117">
        <f>+IF(F20&gt;0,F20/C20,0)</f>
        <v>0.94014035946530716</v>
      </c>
      <c r="J20" s="118"/>
      <c r="K20" s="7"/>
    </row>
    <row r="21" spans="1:11" ht="20.25" customHeight="1" x14ac:dyDescent="0.2">
      <c r="A21" s="82" t="s">
        <v>43</v>
      </c>
      <c r="B21" s="83"/>
      <c r="C21" s="83"/>
      <c r="D21" s="83"/>
      <c r="E21" s="83"/>
      <c r="F21" s="83"/>
      <c r="G21" s="83"/>
      <c r="H21" s="83"/>
      <c r="I21" s="83"/>
      <c r="J21" s="84"/>
      <c r="K21" s="1"/>
    </row>
    <row r="22" spans="1:11" ht="30" customHeight="1" x14ac:dyDescent="0.2">
      <c r="A22" s="18"/>
      <c r="B22" s="19"/>
      <c r="C22" s="119" t="s">
        <v>38</v>
      </c>
      <c r="D22" s="120"/>
      <c r="E22" s="119" t="s">
        <v>93</v>
      </c>
      <c r="F22" s="120"/>
      <c r="G22" s="119" t="s">
        <v>94</v>
      </c>
      <c r="H22" s="119"/>
      <c r="I22" s="119" t="s">
        <v>17</v>
      </c>
      <c r="J22" s="121"/>
    </row>
    <row r="23" spans="1:11" ht="38.25" x14ac:dyDescent="0.2">
      <c r="A23" s="9" t="s">
        <v>18</v>
      </c>
      <c r="B23" s="10" t="s">
        <v>19</v>
      </c>
      <c r="C23" s="10" t="s">
        <v>30</v>
      </c>
      <c r="D23" s="10" t="s">
        <v>31</v>
      </c>
      <c r="E23" s="10" t="s">
        <v>32</v>
      </c>
      <c r="F23" s="10" t="s">
        <v>33</v>
      </c>
      <c r="G23" s="10" t="s">
        <v>34</v>
      </c>
      <c r="H23" s="10" t="s">
        <v>35</v>
      </c>
      <c r="I23" s="10" t="s">
        <v>36</v>
      </c>
      <c r="J23" s="11" t="s">
        <v>37</v>
      </c>
    </row>
    <row r="24" spans="1:11" ht="52.5" customHeight="1" x14ac:dyDescent="0.2">
      <c r="A24" s="34" t="s">
        <v>106</v>
      </c>
      <c r="B24" s="35" t="s">
        <v>58</v>
      </c>
      <c r="C24" s="20">
        <v>2000</v>
      </c>
      <c r="D24" s="21">
        <v>44136888</v>
      </c>
      <c r="E24" s="32">
        <v>2000</v>
      </c>
      <c r="F24" s="22">
        <f>10659222*2</f>
        <v>21318444</v>
      </c>
      <c r="G24" s="23">
        <v>2000</v>
      </c>
      <c r="H24" s="21">
        <f>9513060.25+10990644.5</f>
        <v>20503704.75</v>
      </c>
      <c r="I24" s="24">
        <f>IF(G24&gt;0,G24/E24,0)</f>
        <v>1</v>
      </c>
      <c r="J24" s="25">
        <f>IF(H24&gt;0,H24/F24,0)</f>
        <v>0.96178242417692394</v>
      </c>
    </row>
    <row r="25" spans="1:11" ht="21" customHeight="1" x14ac:dyDescent="0.2">
      <c r="A25" s="78" t="s">
        <v>20</v>
      </c>
      <c r="B25" s="79"/>
      <c r="C25" s="79"/>
      <c r="D25" s="79"/>
      <c r="E25" s="79"/>
      <c r="F25" s="79"/>
      <c r="G25" s="79"/>
      <c r="H25" s="79"/>
      <c r="I25" s="79"/>
      <c r="J25" s="80"/>
    </row>
    <row r="26" spans="1:11" ht="20.25" customHeight="1" x14ac:dyDescent="0.2">
      <c r="A26" s="82" t="s">
        <v>21</v>
      </c>
      <c r="B26" s="83"/>
      <c r="C26" s="83"/>
      <c r="D26" s="83"/>
      <c r="E26" s="83"/>
      <c r="F26" s="83"/>
      <c r="G26" s="83"/>
      <c r="H26" s="83"/>
      <c r="I26" s="83"/>
      <c r="J26" s="84"/>
      <c r="K26" s="1"/>
    </row>
    <row r="27" spans="1:11" ht="25.5" customHeight="1" x14ac:dyDescent="0.2">
      <c r="A27" s="29" t="s">
        <v>22</v>
      </c>
      <c r="B27" s="135" t="str">
        <f>+A24</f>
        <v>7750- Jóvenes estudiantes reciben formación como Policías Auxiliares.</v>
      </c>
      <c r="C27" s="135"/>
      <c r="D27" s="135"/>
      <c r="E27" s="135"/>
      <c r="F27" s="135"/>
      <c r="G27" s="135"/>
      <c r="H27" s="135"/>
      <c r="I27" s="135"/>
      <c r="J27" s="136"/>
    </row>
    <row r="28" spans="1:11" ht="59.25" customHeight="1" x14ac:dyDescent="0.2">
      <c r="A28" s="13" t="s">
        <v>23</v>
      </c>
      <c r="B28" s="99" t="s">
        <v>72</v>
      </c>
      <c r="C28" s="99"/>
      <c r="D28" s="99"/>
      <c r="E28" s="99"/>
      <c r="F28" s="99"/>
      <c r="G28" s="99"/>
      <c r="H28" s="99"/>
      <c r="I28" s="99"/>
      <c r="J28" s="100"/>
    </row>
    <row r="29" spans="1:11" ht="52.5" customHeight="1" x14ac:dyDescent="0.2">
      <c r="A29" s="13" t="s">
        <v>24</v>
      </c>
      <c r="B29" s="99" t="s">
        <v>120</v>
      </c>
      <c r="C29" s="99"/>
      <c r="D29" s="99"/>
      <c r="E29" s="99"/>
      <c r="F29" s="99"/>
      <c r="G29" s="99"/>
      <c r="H29" s="99"/>
      <c r="I29" s="99"/>
      <c r="J29" s="100"/>
    </row>
    <row r="30" spans="1:11" ht="76.5" customHeight="1" x14ac:dyDescent="0.2">
      <c r="A30" s="13" t="s">
        <v>25</v>
      </c>
      <c r="B30" s="99" t="s">
        <v>121</v>
      </c>
      <c r="C30" s="99"/>
      <c r="D30" s="99"/>
      <c r="E30" s="99"/>
      <c r="F30" s="99"/>
      <c r="G30" s="99"/>
      <c r="H30" s="99"/>
      <c r="I30" s="99"/>
      <c r="J30" s="100"/>
    </row>
    <row r="31" spans="1:11" ht="21" customHeight="1" x14ac:dyDescent="0.2">
      <c r="A31" s="78" t="s">
        <v>91</v>
      </c>
      <c r="B31" s="79"/>
      <c r="C31" s="79"/>
      <c r="D31" s="79"/>
      <c r="E31" s="79"/>
      <c r="F31" s="79"/>
      <c r="G31" s="79"/>
      <c r="H31" s="79"/>
      <c r="I31" s="79"/>
      <c r="J31" s="80"/>
    </row>
    <row r="32" spans="1:11" ht="21" customHeight="1" x14ac:dyDescent="0.2">
      <c r="A32" s="82" t="s">
        <v>26</v>
      </c>
      <c r="B32" s="83"/>
      <c r="C32" s="83"/>
      <c r="D32" s="83"/>
      <c r="E32" s="83"/>
      <c r="F32" s="83"/>
      <c r="G32" s="83"/>
      <c r="H32" s="83"/>
      <c r="I32" s="83"/>
      <c r="J32" s="84"/>
      <c r="K32" s="1"/>
    </row>
    <row r="33" spans="1:10" ht="27.75" customHeight="1" x14ac:dyDescent="0.2">
      <c r="A33" s="137"/>
      <c r="B33" s="138"/>
      <c r="C33" s="138"/>
      <c r="D33" s="138"/>
      <c r="E33" s="138"/>
      <c r="F33" s="138"/>
      <c r="G33" s="138"/>
      <c r="H33" s="138"/>
      <c r="I33" s="138"/>
      <c r="J33" s="139"/>
    </row>
    <row r="34" spans="1:10" x14ac:dyDescent="0.2">
      <c r="A34" s="12"/>
      <c r="B34" s="12"/>
      <c r="C34" s="12"/>
      <c r="D34" s="12"/>
      <c r="E34" s="12"/>
      <c r="F34" s="12"/>
      <c r="G34" s="12"/>
      <c r="H34" s="12"/>
      <c r="I34" s="12"/>
      <c r="J34" s="12"/>
    </row>
    <row r="35" spans="1:10" x14ac:dyDescent="0.2">
      <c r="A35" s="28"/>
      <c r="B35" s="28"/>
      <c r="C35" s="28"/>
      <c r="D35" s="28"/>
      <c r="E35" s="28"/>
      <c r="F35" s="28"/>
      <c r="G35" s="28"/>
      <c r="H35" s="28"/>
      <c r="I35" s="28"/>
    </row>
    <row r="36" spans="1:10" ht="15" thickBot="1" x14ac:dyDescent="0.25">
      <c r="A36" s="26" t="s">
        <v>39</v>
      </c>
      <c r="B36" s="27">
        <f>+A20</f>
        <v>44136888</v>
      </c>
      <c r="C36" s="28"/>
      <c r="D36" s="28"/>
      <c r="E36" s="28"/>
      <c r="F36" s="28"/>
      <c r="G36" s="101"/>
      <c r="H36" s="101"/>
      <c r="I36" s="101"/>
    </row>
    <row r="37" spans="1:10" x14ac:dyDescent="0.2">
      <c r="A37" s="26" t="s">
        <v>40</v>
      </c>
      <c r="B37" s="27">
        <f>+C20</f>
        <v>44136888</v>
      </c>
      <c r="C37" s="28"/>
      <c r="D37" s="28"/>
      <c r="E37" s="28"/>
      <c r="F37" s="28"/>
      <c r="G37" s="102" t="s">
        <v>53</v>
      </c>
      <c r="H37" s="102"/>
      <c r="I37" s="102"/>
    </row>
    <row r="38" spans="1:10" x14ac:dyDescent="0.2">
      <c r="A38" s="26" t="s">
        <v>41</v>
      </c>
      <c r="B38" s="27">
        <f>+F20</f>
        <v>41494869.75</v>
      </c>
      <c r="C38" s="28"/>
      <c r="D38" s="28"/>
      <c r="E38" s="28"/>
      <c r="F38" s="28"/>
      <c r="G38" s="103" t="s">
        <v>42</v>
      </c>
      <c r="H38" s="103"/>
      <c r="I38" s="103"/>
    </row>
    <row r="39" spans="1:10" x14ac:dyDescent="0.2">
      <c r="A39" s="28"/>
      <c r="B39" s="28"/>
      <c r="C39" s="28"/>
      <c r="D39" s="28"/>
      <c r="E39" s="28"/>
      <c r="F39" s="28"/>
      <c r="G39" s="28"/>
      <c r="H39" s="28"/>
      <c r="I39" s="28"/>
    </row>
  </sheetData>
  <mergeCells count="43">
    <mergeCell ref="A32:J32"/>
    <mergeCell ref="A33:J33"/>
    <mergeCell ref="G36:I36"/>
    <mergeCell ref="G37:I37"/>
    <mergeCell ref="G38:I38"/>
    <mergeCell ref="A31:J31"/>
    <mergeCell ref="A21:J21"/>
    <mergeCell ref="C22:D22"/>
    <mergeCell ref="E22:F22"/>
    <mergeCell ref="G22:H22"/>
    <mergeCell ref="I22:J22"/>
    <mergeCell ref="A25:J25"/>
    <mergeCell ref="A26:J26"/>
    <mergeCell ref="B27:J27"/>
    <mergeCell ref="B28:J28"/>
    <mergeCell ref="B29:J29"/>
    <mergeCell ref="B30:J30"/>
    <mergeCell ref="A20:B20"/>
    <mergeCell ref="C20:E20"/>
    <mergeCell ref="F20:H20"/>
    <mergeCell ref="I20:J20"/>
    <mergeCell ref="A12:J12"/>
    <mergeCell ref="B13:J13"/>
    <mergeCell ref="B14:J14"/>
    <mergeCell ref="B15:J15"/>
    <mergeCell ref="B16:J16"/>
    <mergeCell ref="A17:J17"/>
    <mergeCell ref="A18:J18"/>
    <mergeCell ref="A19:B19"/>
    <mergeCell ref="C19:E19"/>
    <mergeCell ref="F19:H19"/>
    <mergeCell ref="I19:J19"/>
    <mergeCell ref="C11:J11"/>
    <mergeCell ref="A1:J1"/>
    <mergeCell ref="A2:J2"/>
    <mergeCell ref="B3:J3"/>
    <mergeCell ref="B4:J4"/>
    <mergeCell ref="B5:J5"/>
    <mergeCell ref="B6:J6"/>
    <mergeCell ref="B7:J7"/>
    <mergeCell ref="A8:J8"/>
    <mergeCell ref="C9:J9"/>
    <mergeCell ref="C10:J10"/>
  </mergeCells>
  <dataValidations count="16">
    <dataValidation allowBlank="1" showInputMessage="1" showErrorMessage="1" prompt="Monto ejecutado en el trimestre" sqref="H23:H24"/>
    <dataValidation allowBlank="1" showInputMessage="1" showErrorMessage="1" prompt="Meta alcanzada en el trimestre" sqref="G23:G24"/>
    <dataValidation allowBlank="1" showInputMessage="1" showErrorMessage="1" prompt="Monto presupuestado para el producto" sqref="F23:F24 D23:D24"/>
    <dataValidation allowBlank="1" showInputMessage="1" showErrorMessage="1" prompt="Meta anual del indicador" sqref="E23:E24 C23:C24"/>
    <dataValidation allowBlank="1" showInputMessage="1" showErrorMessage="1" prompt="Nombre del indicador" sqref="B23:B24"/>
    <dataValidation allowBlank="1" showInputMessage="1" showErrorMessage="1" prompt="Nombre de cada producto" sqref="A23:A24"/>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33:J34"/>
    <dataValidation allowBlank="1" showInputMessage="1" showErrorMessage="1" prompt="De existir desvío, explicar razones." sqref="B30:J30"/>
    <dataValidation allowBlank="1" showInputMessage="1" showErrorMessage="1" prompt="1. Describir lo plasmado en el presupuesto_x000a_2. Describir lo alcanzado en términos financieros y de producción " sqref="B29:J29"/>
    <dataValidation allowBlank="1" showInputMessage="1" showErrorMessage="1" prompt="¿En qué consiste el producto? su objetivo" sqref="B28:J28"/>
    <dataValidation allowBlank="1" showInputMessage="1" showErrorMessage="1" prompt="Nombre del producto" sqref="B27:J27"/>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 right="0.7" top="1.7082107843137255" bottom="0.75" header="0.20588235294117646" footer="0.3"/>
  <pageSetup scale="52" fitToHeight="0" orientation="portrait" r:id="rId1"/>
  <headerFooter>
    <oddHeader>&amp;C
&amp;G
&amp;"Verdana,Negrita"&amp;10INFORME DE EVALUACIÓN TRIMESTRAL DE LAS
METAS FÍSICAS-FINANCIERAS
2do SEMESTRE 2023&amp;R
&amp;"Verdana,Negrita"&amp;10INF-PPP-05
Versión: 01</oddHeader>
  </headerFooter>
  <legacy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0"/>
  <sheetViews>
    <sheetView tabSelected="1" view="pageBreakPreview" topLeftCell="A28" zoomScale="85" zoomScaleNormal="100" zoomScaleSheetLayoutView="85" zoomScalePageLayoutView="85" workbookViewId="0">
      <selection activeCell="B36" sqref="B36:J36"/>
    </sheetView>
  </sheetViews>
  <sheetFormatPr baseColWidth="10" defaultRowHeight="14.25" x14ac:dyDescent="0.2"/>
  <cols>
    <col min="1" max="1" width="31.85546875" style="3" bestFit="1" customWidth="1"/>
    <col min="2" max="2" width="21.5703125" style="3" bestFit="1" customWidth="1"/>
    <col min="3" max="3" width="12.7109375" style="3" customWidth="1"/>
    <col min="4" max="4" width="17.140625" style="3" bestFit="1" customWidth="1"/>
    <col min="5" max="5" width="9.5703125" style="3" bestFit="1" customWidth="1"/>
    <col min="6" max="6" width="17.140625" style="3" bestFit="1" customWidth="1"/>
    <col min="7" max="7" width="8.140625" style="3" bestFit="1" customWidth="1"/>
    <col min="8" max="8" width="17.140625" style="3" bestFit="1" customWidth="1"/>
    <col min="9" max="10" width="12.7109375" style="3" customWidth="1"/>
    <col min="11" max="11" width="11.42578125" style="3"/>
    <col min="12" max="16384" width="11.42578125" style="2"/>
  </cols>
  <sheetData>
    <row r="1" spans="1:11" ht="21" customHeight="1" x14ac:dyDescent="0.2">
      <c r="A1" s="141" t="s">
        <v>67</v>
      </c>
      <c r="B1" s="142"/>
      <c r="C1" s="142"/>
      <c r="D1" s="142"/>
      <c r="E1" s="142"/>
      <c r="F1" s="142"/>
      <c r="G1" s="142"/>
      <c r="H1" s="142"/>
      <c r="I1" s="142"/>
      <c r="J1" s="143"/>
      <c r="K1" s="1"/>
    </row>
    <row r="2" spans="1:11" ht="21" customHeight="1" x14ac:dyDescent="0.2">
      <c r="A2" s="36" t="s">
        <v>0</v>
      </c>
      <c r="B2" s="37"/>
      <c r="C2" s="37"/>
      <c r="D2" s="37"/>
      <c r="E2" s="37"/>
      <c r="F2" s="37"/>
      <c r="G2" s="37"/>
      <c r="H2" s="37"/>
      <c r="I2" s="37"/>
      <c r="J2" s="38"/>
      <c r="K2" s="1"/>
    </row>
    <row r="3" spans="1:11" ht="17.25" customHeight="1" x14ac:dyDescent="0.2">
      <c r="A3" s="39" t="s">
        <v>1</v>
      </c>
      <c r="B3" s="76" t="s">
        <v>44</v>
      </c>
      <c r="C3" s="76"/>
      <c r="D3" s="76"/>
      <c r="E3" s="76"/>
      <c r="F3" s="76"/>
      <c r="G3" s="76"/>
      <c r="H3" s="76"/>
      <c r="I3" s="76"/>
      <c r="J3" s="144"/>
      <c r="K3" s="1"/>
    </row>
    <row r="4" spans="1:11" ht="17.25" customHeight="1" x14ac:dyDescent="0.2">
      <c r="A4" s="40" t="s">
        <v>27</v>
      </c>
      <c r="B4" s="76" t="s">
        <v>45</v>
      </c>
      <c r="C4" s="76"/>
      <c r="D4" s="76"/>
      <c r="E4" s="76"/>
      <c r="F4" s="76"/>
      <c r="G4" s="76"/>
      <c r="H4" s="76"/>
      <c r="I4" s="76"/>
      <c r="J4" s="144"/>
      <c r="K4" s="1"/>
    </row>
    <row r="5" spans="1:11" ht="17.25" customHeight="1" x14ac:dyDescent="0.2">
      <c r="A5" s="40" t="s">
        <v>28</v>
      </c>
      <c r="B5" s="76" t="s">
        <v>46</v>
      </c>
      <c r="C5" s="76"/>
      <c r="D5" s="76"/>
      <c r="E5" s="76"/>
      <c r="F5" s="76"/>
      <c r="G5" s="76"/>
      <c r="H5" s="76"/>
      <c r="I5" s="76"/>
      <c r="J5" s="144"/>
      <c r="K5" s="1"/>
    </row>
    <row r="6" spans="1:11" ht="55.5" customHeight="1" x14ac:dyDescent="0.2">
      <c r="A6" s="39" t="s">
        <v>2</v>
      </c>
      <c r="B6" s="77" t="s">
        <v>54</v>
      </c>
      <c r="C6" s="77"/>
      <c r="D6" s="77"/>
      <c r="E6" s="77"/>
      <c r="F6" s="77"/>
      <c r="G6" s="77"/>
      <c r="H6" s="77"/>
      <c r="I6" s="77"/>
      <c r="J6" s="145"/>
    </row>
    <row r="7" spans="1:11" ht="55.5" customHeight="1" x14ac:dyDescent="0.2">
      <c r="A7" s="39" t="s">
        <v>3</v>
      </c>
      <c r="B7" s="77" t="s">
        <v>55</v>
      </c>
      <c r="C7" s="77"/>
      <c r="D7" s="77"/>
      <c r="E7" s="77"/>
      <c r="F7" s="77"/>
      <c r="G7" s="77"/>
      <c r="H7" s="77"/>
      <c r="I7" s="77"/>
      <c r="J7" s="145"/>
    </row>
    <row r="8" spans="1:11" ht="21" hidden="1" customHeight="1" x14ac:dyDescent="0.2">
      <c r="A8" s="104" t="s">
        <v>4</v>
      </c>
      <c r="B8" s="105"/>
      <c r="C8" s="105"/>
      <c r="D8" s="105"/>
      <c r="E8" s="105"/>
      <c r="F8" s="105"/>
      <c r="G8" s="105"/>
      <c r="H8" s="105"/>
      <c r="I8" s="105"/>
      <c r="J8" s="106"/>
    </row>
    <row r="9" spans="1:11" ht="17.25" hidden="1" customHeight="1" x14ac:dyDescent="0.2">
      <c r="A9" s="41" t="s">
        <v>5</v>
      </c>
      <c r="B9" s="4">
        <v>1</v>
      </c>
      <c r="C9" s="81" t="str">
        <f>IFERROR(VLOOKUP(B9,'[1]Validacion datos'!A2:B5,2,FALSE),"")</f>
        <v>DESARROLLO INSTITUCIONAL</v>
      </c>
      <c r="D9" s="81"/>
      <c r="E9" s="81"/>
      <c r="F9" s="81"/>
      <c r="G9" s="81"/>
      <c r="H9" s="81"/>
      <c r="I9" s="81"/>
      <c r="J9" s="146"/>
    </row>
    <row r="10" spans="1:11" hidden="1" x14ac:dyDescent="0.2">
      <c r="A10" s="41" t="s">
        <v>6</v>
      </c>
      <c r="B10" s="5">
        <v>1.2</v>
      </c>
      <c r="C10" s="81" t="str">
        <f>IFERROR(VLOOKUP(B10,'[1]Validacion datos'!A8:B26,2,FALSE),"")</f>
        <v>Imperio de la ley y seguridad ciudadana</v>
      </c>
      <c r="D10" s="81"/>
      <c r="E10" s="81"/>
      <c r="F10" s="81"/>
      <c r="G10" s="81"/>
      <c r="H10" s="81"/>
      <c r="I10" s="81"/>
      <c r="J10" s="146"/>
    </row>
    <row r="11" spans="1:11" ht="49.5" customHeight="1" x14ac:dyDescent="0.2">
      <c r="A11" s="41" t="s">
        <v>7</v>
      </c>
      <c r="B11" s="6" t="s">
        <v>69</v>
      </c>
      <c r="C11" s="127"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28"/>
      <c r="E11" s="128"/>
      <c r="F11" s="128"/>
      <c r="G11" s="128"/>
      <c r="H11" s="128"/>
      <c r="I11" s="128"/>
      <c r="J11" s="140"/>
    </row>
    <row r="12" spans="1:11" ht="21" customHeight="1" x14ac:dyDescent="0.2">
      <c r="A12" s="104" t="s">
        <v>8</v>
      </c>
      <c r="B12" s="105"/>
      <c r="C12" s="105"/>
      <c r="D12" s="105"/>
      <c r="E12" s="105"/>
      <c r="F12" s="105"/>
      <c r="G12" s="105"/>
      <c r="H12" s="105"/>
      <c r="I12" s="105"/>
      <c r="J12" s="106"/>
    </row>
    <row r="13" spans="1:11" ht="17.25" customHeight="1" x14ac:dyDescent="0.2">
      <c r="A13" s="39" t="s">
        <v>9</v>
      </c>
      <c r="B13" s="149" t="s">
        <v>60</v>
      </c>
      <c r="C13" s="149"/>
      <c r="D13" s="149"/>
      <c r="E13" s="149"/>
      <c r="F13" s="149"/>
      <c r="G13" s="149"/>
      <c r="H13" s="149"/>
      <c r="I13" s="149"/>
      <c r="J13" s="150"/>
    </row>
    <row r="14" spans="1:11" ht="53.25" customHeight="1" x14ac:dyDescent="0.2">
      <c r="A14" s="42" t="s">
        <v>10</v>
      </c>
      <c r="B14" s="151" t="s">
        <v>88</v>
      </c>
      <c r="C14" s="151"/>
      <c r="D14" s="151"/>
      <c r="E14" s="151"/>
      <c r="F14" s="151"/>
      <c r="G14" s="151"/>
      <c r="H14" s="151"/>
      <c r="I14" s="151"/>
      <c r="J14" s="152"/>
    </row>
    <row r="15" spans="1:11" ht="30.75" customHeight="1" x14ac:dyDescent="0.2">
      <c r="A15" s="42" t="s">
        <v>92</v>
      </c>
      <c r="B15" s="151" t="s">
        <v>89</v>
      </c>
      <c r="C15" s="151"/>
      <c r="D15" s="151"/>
      <c r="E15" s="151"/>
      <c r="F15" s="151"/>
      <c r="G15" s="151"/>
      <c r="H15" s="151"/>
      <c r="I15" s="151"/>
      <c r="J15" s="152"/>
    </row>
    <row r="16" spans="1:11" ht="28.5" customHeight="1" x14ac:dyDescent="0.2">
      <c r="A16" s="42" t="s">
        <v>29</v>
      </c>
      <c r="B16" s="151" t="s">
        <v>90</v>
      </c>
      <c r="C16" s="151"/>
      <c r="D16" s="151"/>
      <c r="E16" s="151"/>
      <c r="F16" s="151"/>
      <c r="G16" s="151"/>
      <c r="H16" s="151"/>
      <c r="I16" s="151"/>
      <c r="J16" s="152"/>
      <c r="K16" s="1"/>
    </row>
    <row r="17" spans="1:11" ht="21" customHeight="1" x14ac:dyDescent="0.2">
      <c r="A17" s="104" t="s">
        <v>11</v>
      </c>
      <c r="B17" s="105"/>
      <c r="C17" s="105"/>
      <c r="D17" s="105"/>
      <c r="E17" s="105"/>
      <c r="F17" s="105"/>
      <c r="G17" s="105"/>
      <c r="H17" s="105"/>
      <c r="I17" s="105"/>
      <c r="J17" s="106"/>
    </row>
    <row r="18" spans="1:11" ht="21" customHeight="1" x14ac:dyDescent="0.2">
      <c r="A18" s="36" t="s">
        <v>12</v>
      </c>
      <c r="B18" s="37"/>
      <c r="C18" s="37"/>
      <c r="D18" s="37"/>
      <c r="E18" s="37"/>
      <c r="F18" s="37"/>
      <c r="G18" s="37"/>
      <c r="H18" s="37"/>
      <c r="I18" s="37"/>
      <c r="J18" s="38"/>
      <c r="K18" s="1"/>
    </row>
    <row r="19" spans="1:11" ht="57" customHeight="1" x14ac:dyDescent="0.2">
      <c r="A19" s="153" t="s">
        <v>13</v>
      </c>
      <c r="B19" s="131"/>
      <c r="C19" s="132" t="s">
        <v>14</v>
      </c>
      <c r="D19" s="133"/>
      <c r="E19" s="133"/>
      <c r="F19" s="133" t="s">
        <v>15</v>
      </c>
      <c r="G19" s="133"/>
      <c r="H19" s="131"/>
      <c r="I19" s="132" t="s">
        <v>16</v>
      </c>
      <c r="J19" s="154"/>
    </row>
    <row r="20" spans="1:11" s="8" customFormat="1" ht="15.75" customHeight="1" x14ac:dyDescent="0.2">
      <c r="A20" s="147">
        <v>1298300000</v>
      </c>
      <c r="B20" s="116"/>
      <c r="C20" s="122">
        <v>1002838209.74</v>
      </c>
      <c r="D20" s="123"/>
      <c r="E20" s="124"/>
      <c r="F20" s="122">
        <v>859002896.03999996</v>
      </c>
      <c r="G20" s="123"/>
      <c r="H20" s="124"/>
      <c r="I20" s="117">
        <f>+IF(F20&gt;0,F20/C20,0)</f>
        <v>0.85657176571154847</v>
      </c>
      <c r="J20" s="148"/>
      <c r="K20" s="7"/>
    </row>
    <row r="21" spans="1:11" ht="21" customHeight="1" x14ac:dyDescent="0.2">
      <c r="A21" s="160" t="s">
        <v>43</v>
      </c>
      <c r="B21" s="161"/>
      <c r="C21" s="161"/>
      <c r="D21" s="161"/>
      <c r="E21" s="161"/>
      <c r="F21" s="161"/>
      <c r="G21" s="161"/>
      <c r="H21" s="161"/>
      <c r="I21" s="161"/>
      <c r="J21" s="162"/>
      <c r="K21" s="1"/>
    </row>
    <row r="22" spans="1:11" ht="32.25" customHeight="1" x14ac:dyDescent="0.2">
      <c r="A22" s="43"/>
      <c r="B22" s="44"/>
      <c r="C22" s="119" t="s">
        <v>38</v>
      </c>
      <c r="D22" s="120"/>
      <c r="E22" s="119" t="s">
        <v>93</v>
      </c>
      <c r="F22" s="120"/>
      <c r="G22" s="119" t="s">
        <v>94</v>
      </c>
      <c r="H22" s="119"/>
      <c r="I22" s="119" t="s">
        <v>17</v>
      </c>
      <c r="J22" s="155"/>
    </row>
    <row r="23" spans="1:11" ht="35.25" customHeight="1" x14ac:dyDescent="0.2">
      <c r="A23" s="45" t="s">
        <v>18</v>
      </c>
      <c r="B23" s="10" t="s">
        <v>19</v>
      </c>
      <c r="C23" s="10" t="s">
        <v>30</v>
      </c>
      <c r="D23" s="10" t="s">
        <v>31</v>
      </c>
      <c r="E23" s="10" t="s">
        <v>32</v>
      </c>
      <c r="F23" s="10" t="s">
        <v>33</v>
      </c>
      <c r="G23" s="10" t="s">
        <v>34</v>
      </c>
      <c r="H23" s="10" t="s">
        <v>35</v>
      </c>
      <c r="I23" s="10" t="s">
        <v>36</v>
      </c>
      <c r="J23" s="46" t="s">
        <v>37</v>
      </c>
    </row>
    <row r="24" spans="1:11" ht="22.5" customHeight="1" x14ac:dyDescent="0.2">
      <c r="A24" s="47" t="s">
        <v>95</v>
      </c>
      <c r="B24" s="35" t="s">
        <v>61</v>
      </c>
      <c r="C24" s="20" t="s">
        <v>61</v>
      </c>
      <c r="D24" s="21">
        <v>77734393</v>
      </c>
      <c r="E24" s="22" t="s">
        <v>61</v>
      </c>
      <c r="F24" s="22">
        <f t="shared" ref="F24" si="0">20525419.66+1411694</f>
        <v>21937113.66</v>
      </c>
      <c r="G24" s="23" t="s">
        <v>61</v>
      </c>
      <c r="H24" s="21">
        <f t="shared" ref="H24" si="1">1411694+11982382</f>
        <v>13394076</v>
      </c>
      <c r="I24" s="24" t="s">
        <v>61</v>
      </c>
      <c r="J24" s="48">
        <f t="shared" ref="J24:J28" si="2">IF(H24&gt;0,H24/F24,0)</f>
        <v>0.61056692359773279</v>
      </c>
    </row>
    <row r="25" spans="1:11" ht="70.5" customHeight="1" x14ac:dyDescent="0.2">
      <c r="A25" s="47" t="s">
        <v>96</v>
      </c>
      <c r="B25" s="35" t="s">
        <v>62</v>
      </c>
      <c r="C25" s="20">
        <v>12500</v>
      </c>
      <c r="D25" s="21">
        <v>182284797.19999999</v>
      </c>
      <c r="E25" s="32">
        <v>6000</v>
      </c>
      <c r="F25" s="22">
        <f>82574701.87+31402895.96</f>
        <v>113977597.83000001</v>
      </c>
      <c r="G25" s="23">
        <f>2963+2720</f>
        <v>5683</v>
      </c>
      <c r="H25" s="21">
        <f>31402895.96+73145983.1</f>
        <v>104548879.06</v>
      </c>
      <c r="I25" s="24">
        <f t="shared" ref="I25:I28" si="3">IF(G25&gt;0,G25/E25,0)</f>
        <v>0.94716666666666671</v>
      </c>
      <c r="J25" s="48">
        <f t="shared" si="2"/>
        <v>0.91727568443701413</v>
      </c>
    </row>
    <row r="26" spans="1:11" ht="45.75" customHeight="1" x14ac:dyDescent="0.2">
      <c r="A26" s="47" t="s">
        <v>97</v>
      </c>
      <c r="B26" s="35" t="s">
        <v>63</v>
      </c>
      <c r="C26" s="20">
        <v>2</v>
      </c>
      <c r="D26" s="21">
        <v>179339446.84999999</v>
      </c>
      <c r="E26" s="32">
        <v>2</v>
      </c>
      <c r="F26" s="22">
        <f>56303861.33+22161142.86</f>
        <v>78465004.189999998</v>
      </c>
      <c r="G26" s="23">
        <v>2</v>
      </c>
      <c r="H26" s="21">
        <f>6832002.04+70620132.88</f>
        <v>77452134.920000002</v>
      </c>
      <c r="I26" s="24">
        <f t="shared" si="3"/>
        <v>1</v>
      </c>
      <c r="J26" s="48">
        <f t="shared" si="2"/>
        <v>0.98709145203704607</v>
      </c>
    </row>
    <row r="27" spans="1:11" ht="58.5" customHeight="1" x14ac:dyDescent="0.2">
      <c r="A27" s="47" t="s">
        <v>98</v>
      </c>
      <c r="B27" s="35" t="s">
        <v>64</v>
      </c>
      <c r="C27" s="20">
        <v>850</v>
      </c>
      <c r="D27" s="21">
        <v>287802117</v>
      </c>
      <c r="E27" s="32">
        <f>150+150</f>
        <v>300</v>
      </c>
      <c r="F27" s="22">
        <f>54177213.49+70245420.67</f>
        <v>124422634.16</v>
      </c>
      <c r="G27" s="23">
        <f>137+105</f>
        <v>242</v>
      </c>
      <c r="H27" s="21">
        <f>47949008.19+88557556.69</f>
        <v>136506564.88</v>
      </c>
      <c r="I27" s="24">
        <f t="shared" si="3"/>
        <v>0.80666666666666664</v>
      </c>
      <c r="J27" s="48">
        <f t="shared" si="2"/>
        <v>1.0971200360897422</v>
      </c>
    </row>
    <row r="28" spans="1:11" ht="54.75" customHeight="1" x14ac:dyDescent="0.2">
      <c r="A28" s="47" t="s">
        <v>99</v>
      </c>
      <c r="B28" s="35" t="s">
        <v>65</v>
      </c>
      <c r="C28" s="33">
        <v>163</v>
      </c>
      <c r="D28" s="21">
        <v>275677455.69</v>
      </c>
      <c r="E28" s="32">
        <f>46+10</f>
        <v>56</v>
      </c>
      <c r="F28" s="22">
        <f>23252843.95+170967692.62</f>
        <v>194220536.56999999</v>
      </c>
      <c r="G28" s="23">
        <f>37+35</f>
        <v>72</v>
      </c>
      <c r="H28" s="21">
        <f>23252843.95+102560924.13</f>
        <v>125813768.08</v>
      </c>
      <c r="I28" s="24">
        <f t="shared" si="3"/>
        <v>1.2857142857142858</v>
      </c>
      <c r="J28" s="48">
        <f t="shared" si="2"/>
        <v>0.64778818090977119</v>
      </c>
    </row>
    <row r="29" spans="1:11" ht="21" customHeight="1" x14ac:dyDescent="0.2">
      <c r="A29" s="104" t="s">
        <v>20</v>
      </c>
      <c r="B29" s="105"/>
      <c r="C29" s="105"/>
      <c r="D29" s="105"/>
      <c r="E29" s="105"/>
      <c r="F29" s="105"/>
      <c r="G29" s="105"/>
      <c r="H29" s="105"/>
      <c r="I29" s="105"/>
      <c r="J29" s="106"/>
    </row>
    <row r="30" spans="1:11" ht="21" customHeight="1" x14ac:dyDescent="0.2">
      <c r="A30" s="36" t="s">
        <v>21</v>
      </c>
      <c r="B30" s="31"/>
      <c r="C30" s="31"/>
      <c r="D30" s="31"/>
      <c r="E30" s="31"/>
      <c r="F30" s="31"/>
      <c r="G30" s="31"/>
      <c r="H30" s="31"/>
      <c r="I30" s="31"/>
      <c r="J30" s="49"/>
      <c r="K30" s="1"/>
    </row>
    <row r="31" spans="1:11" ht="21" customHeight="1" x14ac:dyDescent="0.2">
      <c r="A31" s="50" t="s">
        <v>22</v>
      </c>
      <c r="B31" s="113" t="str">
        <f>+A24</f>
        <v>7420- Acciones comunes P50</v>
      </c>
      <c r="C31" s="113"/>
      <c r="D31" s="113"/>
      <c r="E31" s="113"/>
      <c r="F31" s="113"/>
      <c r="G31" s="113"/>
      <c r="H31" s="113"/>
      <c r="I31" s="113"/>
      <c r="J31" s="114"/>
    </row>
    <row r="32" spans="1:11" ht="16.5" customHeight="1" x14ac:dyDescent="0.2">
      <c r="A32" s="51" t="s">
        <v>23</v>
      </c>
      <c r="B32" s="156" t="s">
        <v>61</v>
      </c>
      <c r="C32" s="156"/>
      <c r="D32" s="156"/>
      <c r="E32" s="156"/>
      <c r="F32" s="156"/>
      <c r="G32" s="156"/>
      <c r="H32" s="156"/>
      <c r="I32" s="156"/>
      <c r="J32" s="157"/>
    </row>
    <row r="33" spans="1:10" ht="16.5" customHeight="1" x14ac:dyDescent="0.2">
      <c r="A33" s="51" t="s">
        <v>24</v>
      </c>
      <c r="B33" s="156" t="s">
        <v>61</v>
      </c>
      <c r="C33" s="156"/>
      <c r="D33" s="156"/>
      <c r="E33" s="156"/>
      <c r="F33" s="156"/>
      <c r="G33" s="156"/>
      <c r="H33" s="156"/>
      <c r="I33" s="156"/>
      <c r="J33" s="157"/>
    </row>
    <row r="34" spans="1:10" ht="29.25" customHeight="1" x14ac:dyDescent="0.2">
      <c r="A34" s="51" t="s">
        <v>25</v>
      </c>
      <c r="B34" s="158" t="s">
        <v>61</v>
      </c>
      <c r="C34" s="158"/>
      <c r="D34" s="158"/>
      <c r="E34" s="158"/>
      <c r="F34" s="158"/>
      <c r="G34" s="158"/>
      <c r="H34" s="158"/>
      <c r="I34" s="158"/>
      <c r="J34" s="159"/>
    </row>
    <row r="35" spans="1:10" ht="33" customHeight="1" x14ac:dyDescent="0.2">
      <c r="A35" s="50" t="s">
        <v>22</v>
      </c>
      <c r="B35" s="113" t="str">
        <f>+A25</f>
        <v>6867- Negocios de expendio bebidas alcohólicas inspeccionados para el cumplimiento de las leyes normativas vigentes</v>
      </c>
      <c r="C35" s="113"/>
      <c r="D35" s="113"/>
      <c r="E35" s="113"/>
      <c r="F35" s="113"/>
      <c r="G35" s="113"/>
      <c r="H35" s="113"/>
      <c r="I35" s="113"/>
      <c r="J35" s="114"/>
    </row>
    <row r="36" spans="1:10" ht="55.5" customHeight="1" x14ac:dyDescent="0.2">
      <c r="A36" s="51" t="s">
        <v>23</v>
      </c>
      <c r="B36" s="151" t="s">
        <v>68</v>
      </c>
      <c r="C36" s="151"/>
      <c r="D36" s="151"/>
      <c r="E36" s="151"/>
      <c r="F36" s="151"/>
      <c r="G36" s="151"/>
      <c r="H36" s="151"/>
      <c r="I36" s="151"/>
      <c r="J36" s="152"/>
    </row>
    <row r="37" spans="1:10" ht="67.5" customHeight="1" x14ac:dyDescent="0.2">
      <c r="A37" s="52" t="s">
        <v>24</v>
      </c>
      <c r="B37" s="166" t="s">
        <v>122</v>
      </c>
      <c r="C37" s="166"/>
      <c r="D37" s="166"/>
      <c r="E37" s="166"/>
      <c r="F37" s="166"/>
      <c r="G37" s="166"/>
      <c r="H37" s="166"/>
      <c r="I37" s="166"/>
      <c r="J37" s="167"/>
    </row>
    <row r="38" spans="1:10" ht="90" customHeight="1" x14ac:dyDescent="0.2">
      <c r="A38" s="53" t="s">
        <v>25</v>
      </c>
      <c r="B38" s="168" t="s">
        <v>123</v>
      </c>
      <c r="C38" s="168"/>
      <c r="D38" s="168"/>
      <c r="E38" s="168"/>
      <c r="F38" s="168"/>
      <c r="G38" s="168"/>
      <c r="H38" s="168"/>
      <c r="I38" s="168"/>
      <c r="J38" s="169"/>
    </row>
    <row r="39" spans="1:10" ht="9.75" customHeight="1" x14ac:dyDescent="0.2">
      <c r="A39" s="163"/>
      <c r="B39" s="164"/>
      <c r="C39" s="164"/>
      <c r="D39" s="164"/>
      <c r="E39" s="164"/>
      <c r="F39" s="164"/>
      <c r="G39" s="164"/>
      <c r="H39" s="164"/>
      <c r="I39" s="164"/>
      <c r="J39" s="165"/>
    </row>
    <row r="40" spans="1:10" ht="21" customHeight="1" x14ac:dyDescent="0.2">
      <c r="A40" s="50" t="s">
        <v>22</v>
      </c>
      <c r="B40" s="113" t="str">
        <f>+A26</f>
        <v>7413- Campañas de entrega voluntaria de armas de fuego ilegales</v>
      </c>
      <c r="C40" s="113"/>
      <c r="D40" s="113"/>
      <c r="E40" s="113"/>
      <c r="F40" s="113"/>
      <c r="G40" s="113"/>
      <c r="H40" s="113"/>
      <c r="I40" s="113"/>
      <c r="J40" s="114"/>
    </row>
    <row r="41" spans="1:10" ht="53.25" customHeight="1" x14ac:dyDescent="0.2">
      <c r="A41" s="51" t="s">
        <v>23</v>
      </c>
      <c r="B41" s="151" t="s">
        <v>70</v>
      </c>
      <c r="C41" s="151"/>
      <c r="D41" s="151"/>
      <c r="E41" s="151"/>
      <c r="F41" s="151"/>
      <c r="G41" s="151"/>
      <c r="H41" s="151"/>
      <c r="I41" s="151"/>
      <c r="J41" s="152"/>
    </row>
    <row r="42" spans="1:10" ht="63" customHeight="1" x14ac:dyDescent="0.2">
      <c r="A42" s="51" t="s">
        <v>24</v>
      </c>
      <c r="B42" s="156" t="s">
        <v>124</v>
      </c>
      <c r="C42" s="156"/>
      <c r="D42" s="156"/>
      <c r="E42" s="156"/>
      <c r="F42" s="156"/>
      <c r="G42" s="156"/>
      <c r="H42" s="156"/>
      <c r="I42" s="156"/>
      <c r="J42" s="157"/>
    </row>
    <row r="43" spans="1:10" ht="54.75" customHeight="1" x14ac:dyDescent="0.2">
      <c r="A43" s="51" t="s">
        <v>25</v>
      </c>
      <c r="B43" s="151" t="s">
        <v>125</v>
      </c>
      <c r="C43" s="151"/>
      <c r="D43" s="151"/>
      <c r="E43" s="151"/>
      <c r="F43" s="151"/>
      <c r="G43" s="151"/>
      <c r="H43" s="151"/>
      <c r="I43" s="151"/>
      <c r="J43" s="152"/>
    </row>
    <row r="44" spans="1:10" ht="21" customHeight="1" x14ac:dyDescent="0.2">
      <c r="A44" s="50" t="s">
        <v>22</v>
      </c>
      <c r="B44" s="113" t="str">
        <f>+A27</f>
        <v>7446- Municipios con mesas locales de seguridad, ciudadanía y género en funcionamiento</v>
      </c>
      <c r="C44" s="113"/>
      <c r="D44" s="113"/>
      <c r="E44" s="113"/>
      <c r="F44" s="113"/>
      <c r="G44" s="113"/>
      <c r="H44" s="113"/>
      <c r="I44" s="113"/>
      <c r="J44" s="114"/>
    </row>
    <row r="45" spans="1:10" ht="46.5" customHeight="1" x14ac:dyDescent="0.2">
      <c r="A45" s="51" t="s">
        <v>23</v>
      </c>
      <c r="B45" s="151" t="s">
        <v>71</v>
      </c>
      <c r="C45" s="151"/>
      <c r="D45" s="151"/>
      <c r="E45" s="151"/>
      <c r="F45" s="151"/>
      <c r="G45" s="151"/>
      <c r="H45" s="151"/>
      <c r="I45" s="151"/>
      <c r="J45" s="152"/>
    </row>
    <row r="46" spans="1:10" ht="66" customHeight="1" x14ac:dyDescent="0.2">
      <c r="A46" s="51" t="s">
        <v>24</v>
      </c>
      <c r="B46" s="151" t="s">
        <v>126</v>
      </c>
      <c r="C46" s="151"/>
      <c r="D46" s="151"/>
      <c r="E46" s="151"/>
      <c r="F46" s="151"/>
      <c r="G46" s="151"/>
      <c r="H46" s="151"/>
      <c r="I46" s="151"/>
      <c r="J46" s="152"/>
    </row>
    <row r="47" spans="1:10" ht="97.5" customHeight="1" x14ac:dyDescent="0.2">
      <c r="A47" s="51" t="s">
        <v>25</v>
      </c>
      <c r="B47" s="156" t="s">
        <v>127</v>
      </c>
      <c r="C47" s="156"/>
      <c r="D47" s="156"/>
      <c r="E47" s="156"/>
      <c r="F47" s="156"/>
      <c r="G47" s="156"/>
      <c r="H47" s="156"/>
      <c r="I47" s="156"/>
      <c r="J47" s="157"/>
    </row>
    <row r="48" spans="1:10" ht="32.25" customHeight="1" x14ac:dyDescent="0.2">
      <c r="A48" s="50" t="s">
        <v>22</v>
      </c>
      <c r="B48" s="113" t="str">
        <f>+A28</f>
        <v>7447- Ciudadanos expuestos a violencia, crímenes y delitos que participan en las actividades de prevención.</v>
      </c>
      <c r="C48" s="113"/>
      <c r="D48" s="113"/>
      <c r="E48" s="113"/>
      <c r="F48" s="113"/>
      <c r="G48" s="113"/>
      <c r="H48" s="113"/>
      <c r="I48" s="113"/>
      <c r="J48" s="114"/>
    </row>
    <row r="49" spans="1:11" ht="44.25" customHeight="1" x14ac:dyDescent="0.2">
      <c r="A49" s="51" t="s">
        <v>23</v>
      </c>
      <c r="B49" s="151" t="s">
        <v>66</v>
      </c>
      <c r="C49" s="151"/>
      <c r="D49" s="151"/>
      <c r="E49" s="151"/>
      <c r="F49" s="151"/>
      <c r="G49" s="151"/>
      <c r="H49" s="151"/>
      <c r="I49" s="151"/>
      <c r="J49" s="152"/>
    </row>
    <row r="50" spans="1:11" ht="70.5" customHeight="1" x14ac:dyDescent="0.2">
      <c r="A50" s="51" t="s">
        <v>24</v>
      </c>
      <c r="B50" s="151" t="s">
        <v>128</v>
      </c>
      <c r="C50" s="151"/>
      <c r="D50" s="151"/>
      <c r="E50" s="151"/>
      <c r="F50" s="151"/>
      <c r="G50" s="151"/>
      <c r="H50" s="151"/>
      <c r="I50" s="151"/>
      <c r="J50" s="152"/>
    </row>
    <row r="51" spans="1:11" ht="69.75" customHeight="1" x14ac:dyDescent="0.2">
      <c r="A51" s="51" t="s">
        <v>25</v>
      </c>
      <c r="B51" s="156" t="s">
        <v>129</v>
      </c>
      <c r="C51" s="156"/>
      <c r="D51" s="156"/>
      <c r="E51" s="156"/>
      <c r="F51" s="156"/>
      <c r="G51" s="156"/>
      <c r="H51" s="156"/>
      <c r="I51" s="156"/>
      <c r="J51" s="157"/>
    </row>
    <row r="52" spans="1:11" ht="21" customHeight="1" x14ac:dyDescent="0.2">
      <c r="A52" s="104" t="s">
        <v>91</v>
      </c>
      <c r="B52" s="105"/>
      <c r="C52" s="105"/>
      <c r="D52" s="105"/>
      <c r="E52" s="105"/>
      <c r="F52" s="105"/>
      <c r="G52" s="105"/>
      <c r="H52" s="105"/>
      <c r="I52" s="105"/>
      <c r="J52" s="106"/>
    </row>
    <row r="53" spans="1:11" ht="21" customHeight="1" x14ac:dyDescent="0.2">
      <c r="A53" s="54" t="s">
        <v>26</v>
      </c>
      <c r="B53" s="55"/>
      <c r="C53" s="55"/>
      <c r="D53" s="55"/>
      <c r="E53" s="55"/>
      <c r="F53" s="55"/>
      <c r="G53" s="55"/>
      <c r="H53" s="55"/>
      <c r="I53" s="55"/>
      <c r="J53" s="56"/>
      <c r="K53" s="1"/>
    </row>
    <row r="54" spans="1:11" ht="27.75" customHeight="1" x14ac:dyDescent="0.2">
      <c r="A54" s="137"/>
      <c r="B54" s="138"/>
      <c r="C54" s="138"/>
      <c r="D54" s="138"/>
      <c r="E54" s="138"/>
      <c r="F54" s="138"/>
      <c r="G54" s="138"/>
      <c r="H54" s="138"/>
      <c r="I54" s="138"/>
      <c r="J54" s="139"/>
    </row>
    <row r="55" spans="1:11" x14ac:dyDescent="0.2">
      <c r="A55" s="12"/>
      <c r="B55" s="12"/>
      <c r="C55" s="12"/>
      <c r="D55" s="12"/>
      <c r="E55" s="12"/>
      <c r="F55" s="12"/>
      <c r="G55" s="12"/>
      <c r="H55" s="12"/>
      <c r="I55" s="12"/>
      <c r="J55" s="12"/>
    </row>
    <row r="57" spans="1:11" ht="15" thickBot="1" x14ac:dyDescent="0.25">
      <c r="A57" s="26" t="s">
        <v>39</v>
      </c>
      <c r="B57" s="27">
        <f>+A20</f>
        <v>1298300000</v>
      </c>
      <c r="G57" s="101"/>
      <c r="H57" s="101"/>
      <c r="I57" s="101"/>
    </row>
    <row r="58" spans="1:11" x14ac:dyDescent="0.2">
      <c r="A58" s="26" t="s">
        <v>40</v>
      </c>
      <c r="B58" s="27">
        <f>+C20</f>
        <v>1002838209.74</v>
      </c>
      <c r="G58" s="102" t="s">
        <v>53</v>
      </c>
      <c r="H58" s="102"/>
      <c r="I58" s="102"/>
    </row>
    <row r="59" spans="1:11" ht="14.25" customHeight="1" x14ac:dyDescent="0.2">
      <c r="A59" s="26" t="s">
        <v>41</v>
      </c>
      <c r="B59" s="27">
        <f>+F20</f>
        <v>859002896.03999996</v>
      </c>
      <c r="F59" s="172" t="s">
        <v>42</v>
      </c>
      <c r="G59" s="172"/>
      <c r="H59" s="172"/>
      <c r="I59" s="172"/>
      <c r="J59" s="172"/>
    </row>
    <row r="60" spans="1:11" x14ac:dyDescent="0.2">
      <c r="A60" s="28"/>
      <c r="B60" s="28"/>
    </row>
  </sheetData>
  <mergeCells count="56">
    <mergeCell ref="F59:J59"/>
    <mergeCell ref="A21:J21"/>
    <mergeCell ref="A39:J39"/>
    <mergeCell ref="G57:I57"/>
    <mergeCell ref="G58:I58"/>
    <mergeCell ref="B49:J49"/>
    <mergeCell ref="B50:J50"/>
    <mergeCell ref="B51:J51"/>
    <mergeCell ref="A52:J52"/>
    <mergeCell ref="A54:J54"/>
    <mergeCell ref="B48:J48"/>
    <mergeCell ref="B36:J36"/>
    <mergeCell ref="B37:J37"/>
    <mergeCell ref="B38:J38"/>
    <mergeCell ref="B40:J40"/>
    <mergeCell ref="B41:J41"/>
    <mergeCell ref="B47:J47"/>
    <mergeCell ref="B35:J35"/>
    <mergeCell ref="C22:D22"/>
    <mergeCell ref="E22:F22"/>
    <mergeCell ref="G22:H22"/>
    <mergeCell ref="I22:J22"/>
    <mergeCell ref="A29:J29"/>
    <mergeCell ref="B31:J31"/>
    <mergeCell ref="B32:J32"/>
    <mergeCell ref="B33:J33"/>
    <mergeCell ref="B34:J34"/>
    <mergeCell ref="B42:J42"/>
    <mergeCell ref="B43:J43"/>
    <mergeCell ref="B44:J44"/>
    <mergeCell ref="B45:J45"/>
    <mergeCell ref="B46:J46"/>
    <mergeCell ref="A20:B20"/>
    <mergeCell ref="C20:E20"/>
    <mergeCell ref="F20:H20"/>
    <mergeCell ref="I20:J20"/>
    <mergeCell ref="A12:J12"/>
    <mergeCell ref="B13:J13"/>
    <mergeCell ref="B14:J14"/>
    <mergeCell ref="B15:J15"/>
    <mergeCell ref="B16:J16"/>
    <mergeCell ref="A17:J17"/>
    <mergeCell ref="A19:B19"/>
    <mergeCell ref="C19:E19"/>
    <mergeCell ref="F19:H19"/>
    <mergeCell ref="I19:J19"/>
    <mergeCell ref="C11:J11"/>
    <mergeCell ref="A1:J1"/>
    <mergeCell ref="B3:J3"/>
    <mergeCell ref="B4:J4"/>
    <mergeCell ref="B5:J5"/>
    <mergeCell ref="B6:J6"/>
    <mergeCell ref="B7:J7"/>
    <mergeCell ref="A8:J8"/>
    <mergeCell ref="C9:J9"/>
    <mergeCell ref="C10:J10"/>
  </mergeCells>
  <dataValidations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31:J31 B35:J35 B40:J40 B44:J44 B48:J48"/>
    <dataValidation allowBlank="1" showInputMessage="1" showErrorMessage="1" prompt="¿En qué consiste el producto? su objetivo" sqref="B32:J32 B36:J36 B41:J41 B45:J45 B49:J49"/>
    <dataValidation allowBlank="1" showInputMessage="1" showErrorMessage="1" prompt="1. Describir lo plasmado en el presupuesto_x000a_2. Describir lo alcanzado en términos financieros y de producción " sqref="B33:J33 B37:J37 B42:J42 B46:J46 B50:J50"/>
    <dataValidation allowBlank="1" showInputMessage="1" showErrorMessage="1" prompt="De existir desvío, explicar razones." sqref="B34:J34 B51:J51 B43:J43 B47:J47 B38:J38"/>
    <dataValidation allowBlank="1" showInputMessage="1" showErrorMessage="1" prompt="Oportunidades de mejora identificadas" sqref="A54:J55"/>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8"/>
    <dataValidation allowBlank="1" showInputMessage="1" showErrorMessage="1" prompt="Nombre del indicador" sqref="B23:B28"/>
    <dataValidation allowBlank="1" showInputMessage="1" showErrorMessage="1" prompt="Meta anual del indicador" sqref="E23:E28 C23:C28"/>
    <dataValidation allowBlank="1" showInputMessage="1" showErrorMessage="1" prompt="Monto presupuestado para el producto" sqref="F23:F28 D23:D28"/>
    <dataValidation allowBlank="1" showInputMessage="1" showErrorMessage="1" prompt="Meta alcanzada en el trimestre" sqref="G23:G28"/>
    <dataValidation allowBlank="1" showInputMessage="1" showErrorMessage="1" prompt="Monto ejecutado en el trimestre" sqref="H23:H28"/>
  </dataValidations>
  <pageMargins left="0.7" right="0.7" top="1.7266666666666666" bottom="0.75" header="0.1575" footer="0.3"/>
  <pageSetup scale="56" fitToHeight="0" orientation="portrait" r:id="rId1"/>
  <headerFooter>
    <oddHeader>&amp;C
&amp;G
&amp;"Verdana,Negrita"&amp;10INFORME DE EVALUACIÓN TRIMESTRAL DE LAS
METAS FÍSICAS-FINANCIERAS
2do SEMESTRE 2023&amp;R
&amp;"Verdana,Negrita"&amp;10INF-PPP-05
Versión: 01</oddHeader>
  </headerFooter>
  <rowBreaks count="1" manualBreakCount="1">
    <brk id="36" max="9" man="1"/>
  </rowBreaks>
  <legacy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Programa 11</vt:lpstr>
      <vt:lpstr>Programa 12</vt:lpstr>
      <vt:lpstr>Programa 14</vt:lpstr>
      <vt:lpstr>Programa 50</vt:lpstr>
      <vt:lpstr>'Programa 11'!Área_de_impresión</vt:lpstr>
      <vt:lpstr>'Programa 12'!Área_de_impresión</vt:lpstr>
      <vt:lpstr>'Programa 14'!Área_de_impresión</vt:lpstr>
      <vt:lpstr>'Programa 50'!Área_de_impresión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Cesar Augusto Roa Meran</cp:lastModifiedBy>
  <cp:lastPrinted>2024-01-17T15:50:04Z</cp:lastPrinted>
  <dcterms:created xsi:type="dcterms:W3CDTF">2021-03-22T15:50:10Z</dcterms:created>
  <dcterms:modified xsi:type="dcterms:W3CDTF">2024-01-17T16:34:41Z</dcterms:modified>
</cp:coreProperties>
</file>